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25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<sst xmlns="http://schemas.openxmlformats.org/spreadsheetml/2006/main" count="237" uniqueCount="204">
  <si>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</si>
  <si>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</si>
  <si>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</si>
  <si>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</si>
  <si>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</si>
  <si>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</si>
  <si>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</si>
  <si>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</si>
  <si>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</si>
  <si>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</si>
  <si>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</si>
  <si>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</si>
  <si>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</si>
  <si>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</si>
  <si>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</si>
  <si>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</si>
  <si>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</si>
  <si>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</si>
  <si>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</si>
  <si>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</si>
  <si>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</si>
  <si>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</si>
  <si>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</si>
  <si>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00020209024050000000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</si>
  <si>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</si>
  <si>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</si>
  <si>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</si>
  <si>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</si>
  <si>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</si>
  <si>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</si>
  <si>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</si>
  <si>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Плата за негативное воздействие на окружающую среду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</si>
  <si>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</si>
  <si>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</si>
  <si>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</si>
  <si>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</si>
  <si>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</si>
  <si>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</si>
  <si>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</si>
  <si>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</si>
  <si>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</si>
  <si>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Денежные взыскания (штрафы) за нарушение законодательства в области охраны окружающей среды</t>
  </si>
  <si>
    <t>Акцизы по подакцизным товарам (продукции), производимым на территории РФ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</si>
  <si>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</si>
  <si>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</si>
  <si>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</si>
  <si>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</si>
  <si>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182 101 02000 01 0000 110</t>
  </si>
  <si>
    <t>000 103 00000 00 0000 000</t>
  </si>
  <si>
    <t>Налоги на товары (работы,услуги), реализуемые на территории Российской Федерации</t>
  </si>
  <si>
    <t>Налоги  на совокупный доход</t>
  </si>
  <si>
    <t>000 105 00000 00 0000 000</t>
  </si>
  <si>
    <t>182 105 02010 02 0000 110</t>
  </si>
  <si>
    <t>182 105 02020 02 0000 110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</si>
  <si>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</si>
  <si>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182 105 02000 02 0000 110</t>
  </si>
  <si>
    <t>182 105 03000 01 0000 110</t>
  </si>
  <si>
    <t>Единый сельскохозяйственный налог (за налоговые периоды, истекшие до 1 января 2011 года)</t>
  </si>
  <si>
    <t>182 105 03010 01 0000 110</t>
  </si>
  <si>
    <t>182 105 03020 01 0000 110</t>
  </si>
  <si>
    <t xml:space="preserve">Государственная пошлина </t>
  </si>
  <si>
    <t>000 108 00000 00 0000 000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</si>
  <si>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</si>
  <si>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</si>
  <si>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</si>
  <si>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</si>
  <si>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000 111 05000 00 0000 120</t>
  </si>
  <si>
    <t>Доходы, получаемые 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 , а также имущества государственных и муниципальных унитарных  предприятий , в т.ч. казенных )</t>
  </si>
  <si>
    <t>Доходы от сдачи в аренду объектов нежилого фонда, находящихся в оперативном управлении органов управления муниципальных районов 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</si>
  <si>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000 112 00000 00 0000 000</t>
  </si>
  <si>
    <t>Платежи при пользовании природными ресурсами</t>
  </si>
  <si>
    <t>048 112 01000 01 0000 120</t>
  </si>
  <si>
    <t>Доходы от оказания платных услуг (работ) и компенсации затрат государства</t>
  </si>
  <si>
    <t>000 113 00000 00 0000 000</t>
  </si>
  <si>
    <t>Прочие доходы от оказания платных услуг (работ) получателями средств бюджетов муниципальных районов</t>
  </si>
  <si>
    <t>000 113 01000 00 0000 130</t>
  </si>
  <si>
    <t xml:space="preserve">Доходы от оказания платных услуг (работ) </t>
  </si>
  <si>
    <t>000 113 01995 05 0000 130</t>
  </si>
  <si>
    <t>906 113 01995 05 0001 130</t>
  </si>
  <si>
    <t>Доходы от оказания платных услуг (работ) получателями средств бюджетов муниципальных районов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</si>
  <si>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 получателями средств бюджетов муниципальных районов (в части платы за питание учащихся в казенных муниципальных общеобразовательных школах)</t>
  </si>
  <si>
    <t>906 113 01995 05 0003 130</t>
  </si>
  <si>
    <t>906 113 01995 05 0004 130</t>
  </si>
  <si>
    <t>000 113 02000 00 0000 130</t>
  </si>
  <si>
    <t>000 113 02995 05 0000 130</t>
  </si>
  <si>
    <t>906 113 02995 05 0003 130</t>
  </si>
  <si>
    <t>901 113 02995 05 0003 130</t>
  </si>
  <si>
    <t>Прочие доходы от компенсации затрат бюджетов муниципальных районов</t>
  </si>
  <si>
    <t>Доходы от компенсации затрат государства</t>
  </si>
  <si>
    <t>000 114 00000 00 0000 000</t>
  </si>
  <si>
    <t>Доходы от продажи материальных и нематериальных активов</t>
  </si>
  <si>
    <t>000 114 06000 00 0000 430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</si>
  <si>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</si>
  <si>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000 116 00000 00 0000 000</t>
  </si>
  <si>
    <t>182 116 03030 01 6000 140</t>
  </si>
  <si>
    <t>141 116 25050 01 6000 140</t>
  </si>
  <si>
    <t xml:space="preserve"> 141 116 28000 01 6000 140</t>
  </si>
  <si>
    <t>000 116 90050 05 0000 140</t>
  </si>
  <si>
    <t>035 116 90050 05 0000 140</t>
  </si>
  <si>
    <t>141 116 90050 05 6000 140</t>
  </si>
  <si>
    <t>045 116 90050 05 0000 140</t>
  </si>
  <si>
    <t>000 117 00000 00 0000 000</t>
  </si>
  <si>
    <t>Прочие неналоговые доходы</t>
  </si>
  <si>
    <t>Штрафы, санкции, возмещение ущерба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</si>
  <si>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</si>
  <si>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</si>
  <si>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</si>
  <si>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</si>
  <si>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</si>
  <si>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</si>
  <si>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 xml:space="preserve">Прочие субсидии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</si>
  <si>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</si>
  <si>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</si>
  <si>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000 219 00000 00 0000 000</t>
  </si>
  <si>
    <t xml:space="preserve">Возврат остатков субсидий, 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</si>
  <si>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 субвенций и иных межбюджетных трансфертов, имеющих целевое назначение, прошлых лет</t>
  </si>
  <si>
    <t>ДОХОДЫ БЮДЖЕТА - ИТОГО</t>
  </si>
  <si>
    <t>182 101 02010 01 0000 110</t>
  </si>
  <si>
    <t>182 101 02020 01 0000 110</t>
  </si>
  <si>
    <t>182 101 02030 01 0000 110</t>
  </si>
  <si>
    <t>182 101 02040 01 0000 110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</si>
  <si>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227,227,1,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</si>
  <si>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</si>
  <si>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</si>
  <si>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 Налогового кодекса Российской Федерации</t>
  </si>
  <si>
    <t>000 103 02000 01 0000 110</t>
  </si>
  <si>
    <t>100 103 02230 01 0000 110</t>
  </si>
  <si>
    <t>100 103 02240 01 0000 110</t>
  </si>
  <si>
    <t>100 103 02250 01 0000 110</t>
  </si>
  <si>
    <t>100 103 02260 01 0000 110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</si>
  <si>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</si>
  <si>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</si>
  <si>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</si>
  <si>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 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</si>
  <si>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901 113 02995 05 0001 130</t>
  </si>
  <si>
    <t>Прочие доходы от компенсации затрат бюджетов муниципальных районов (в части возврата дебиторской задолженности прошлых лет)</t>
  </si>
  <si>
    <t>000 111 03000 00 0000 120</t>
  </si>
  <si>
    <t>901 111 03050 05 0000 120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</si>
  <si>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</si>
  <si>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Проценты, полученные от предоставления бюджетных кредитов внутри страны</t>
  </si>
  <si>
    <t>182 116 03010 01 0000 140</t>
  </si>
  <si>
    <t>901 117 01050 05 0000 180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</si>
  <si>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</si>
  <si>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000 207 00000 00 0000 000</t>
  </si>
  <si>
    <t>906 207 05020 05 0000 180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</si>
  <si>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</si>
  <si>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</t>
  </si>
  <si>
    <t>000 105 04000 02 0000 110</t>
  </si>
  <si>
    <t>182 105 04020 02 0000 110</t>
  </si>
  <si>
    <t xml:space="preserve">Налог, взимаемый в связи с применением патентной системы налогообложения, зачисляемый в бюджеты муниципальныхрайонов </t>
  </si>
  <si>
    <t>Налог, взимаемый в связи с применением патентной системы налогообложения</t>
  </si>
  <si>
    <t>000 105 01000  01 0000 110</t>
  </si>
  <si>
    <t>182 105 01050 01 0000 110</t>
  </si>
  <si>
    <t>Налог, взимаемый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</si>
  <si>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</si>
  <si>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</si>
  <si>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РФ</t>
  </si>
  <si>
    <t>000 114 02000 00 0000 410</t>
  </si>
  <si>
    <t>Доходы от реализации  имущества, находящегося в государственной и муниципальной собственности  (за исключением имущества бюджетных и автономных учреждений , а также имущества государственных и муниципальных унитарных  предприятий , в т.ч. казенных )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</si>
  <si>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</si>
  <si>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182 105 01010 01 0000 110</t>
  </si>
  <si>
    <t>182 105 01020 01 0000 110</t>
  </si>
  <si>
    <t>321 116 25060 01 6000 140</t>
  </si>
  <si>
    <t>Денежные взыскания (штрафы) за нарушение земельного законодательства</t>
  </si>
  <si>
    <t>901 111 05035 05 0001 120</t>
  </si>
  <si>
    <t>901 111 05075 05 0003 120</t>
  </si>
  <si>
    <t>901 114 02053 05 0001410</t>
  </si>
  <si>
    <t>901 202 29999 05 0000 151</t>
  </si>
  <si>
    <t>000 202 29999 00 0000 151</t>
  </si>
  <si>
    <t>000 202 20000 00 0000 151</t>
  </si>
  <si>
    <t>901 202 15001 05 0000 151</t>
  </si>
  <si>
    <t>000 202 10000 00 0000 151</t>
  </si>
  <si>
    <t>906 202 29999 05 0000 151</t>
  </si>
  <si>
    <t>000 202 30000 00 0000 151</t>
  </si>
  <si>
    <t>901 202 35118 05 0000 151</t>
  </si>
  <si>
    <t>901 202 30022 05 0000 151</t>
  </si>
  <si>
    <t>901 202 30024 05 0000 151</t>
  </si>
  <si>
    <t>Субвенции бюджетам муниципальных районов на оплату жилищно-коммунальных услуг отдельным категориям</t>
  </si>
  <si>
    <t>901 202 35250 05 0000 151</t>
  </si>
  <si>
    <t>906 202 39999 05 0000 151</t>
  </si>
  <si>
    <t>000 202 40000 00 0000 151</t>
  </si>
  <si>
    <t>000 202 49999 05 0000 151</t>
  </si>
  <si>
    <t>901 202 49999 05 0000 151</t>
  </si>
  <si>
    <t>906 202 49999 05 0000 151</t>
  </si>
  <si>
    <t>906 219 60010 05 0000 151</t>
  </si>
  <si>
    <t>188 116 90050 05 6000 140</t>
  </si>
  <si>
    <t>901 202 35462 05 0000 151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</si>
  <si>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</si>
  <si>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017 116 90050 05 0000 140</t>
  </si>
  <si>
    <t>906 116 90050 05 6000 140</t>
  </si>
  <si>
    <t>901 111 05013 05 0000 120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</si>
  <si>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территорий, а также средства от продажи права на заключение договоров аренды указанных земельных участков</t>
  </si>
  <si>
    <t>906 114 02053 05 0001410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</si>
  <si>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</t>
  </si>
  <si>
    <t>901 114 06013 05 0000 430</t>
  </si>
  <si>
    <t>Исполнение бюджета по доходам Слободо-Туринского муниципального района за    1 квартал 2018 года.</t>
  </si>
  <si>
    <t>901 116 51030 02 0000 140</t>
  </si>
  <si>
    <t>Денежные взыскания (штрафы), установленные законами субъектов РФ за несоблюдение муниципальных правовых актов,зачисляемые в бюджеты муниципальных районов</t>
  </si>
  <si>
    <t>901 202 35120 05 0000 151</t>
  </si>
  <si>
    <t>901 202 40014 05 0000 151</t>
  </si>
  <si>
    <t>004 116 33050 05 0000 140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</si>
  <si>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</si>
  <si>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  бюджетам муниципальных районов на осуществление государственных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</si>
  <si>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для нужд муниципальных районов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</si>
</sst>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0" fontId="3" fillId="32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4" fontId="2" fillId="35" borderId="12" xfId="0" applyNumberFormat="1" applyFon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4" fillId="35" borderId="10" xfId="0" applyNumberFormat="1" applyFont="1" applyFill="1" applyBorder="1" applyAlignment="1">
      <alignment horizontal="right" vertical="top" shrinkToFit="1"/>
    </xf>
    <xf numFmtId="4" fontId="0" fillId="35" borderId="10" xfId="0" applyNumberFormat="1" applyFont="1" applyFill="1" applyBorder="1" applyAlignment="1">
      <alignment horizontal="right" vertical="top" shrinkToFit="1"/>
    </xf>
    <xf numFmtId="9" fontId="0" fillId="35" borderId="10" xfId="55" applyFont="1" applyFill="1" applyBorder="1" applyAlignment="1">
      <alignment horizontal="center" vertical="top" shrinkToFit="1"/>
    </xf>
    <xf numFmtId="4" fontId="0" fillId="35" borderId="12" xfId="0" applyNumberFormat="1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10" fontId="0" fillId="35" borderId="10" xfId="0" applyNumberFormat="1" applyFont="1" applyFill="1" applyBorder="1" applyAlignment="1">
      <alignment horizontal="center" vertical="top" shrinkToFit="1"/>
    </xf>
    <xf numFmtId="4" fontId="6" fillId="35" borderId="10" xfId="0" applyNumberFormat="1" applyFont="1" applyFill="1" applyBorder="1" applyAlignment="1">
      <alignment horizontal="right" vertical="top" shrinkToFit="1"/>
    </xf>
    <xf numFmtId="4" fontId="0" fillId="35" borderId="10" xfId="0" applyNumberFormat="1" applyFont="1" applyFill="1" applyBorder="1" applyAlignment="1">
      <alignment horizontal="right" vertical="top" shrinkToFit="1"/>
    </xf>
    <xf numFmtId="10" fontId="0" fillId="35" borderId="10" xfId="0" applyNumberFormat="1" applyFont="1" applyFill="1" applyBorder="1" applyAlignment="1">
      <alignment horizontal="center" vertical="top" shrinkToFit="1"/>
    </xf>
    <xf numFmtId="4" fontId="2" fillId="33" borderId="12" xfId="0" applyNumberFormat="1" applyFont="1" applyFill="1" applyBorder="1" applyAlignment="1">
      <alignment horizontal="right" vertical="top" shrinkToFit="1"/>
    </xf>
    <xf numFmtId="49" fontId="2" fillId="32" borderId="10" xfId="0" applyNumberFormat="1" applyFont="1" applyFill="1" applyBorder="1" applyAlignment="1">
      <alignment horizontal="center" vertical="top" shrinkToFit="1"/>
    </xf>
    <xf numFmtId="0" fontId="2" fillId="32" borderId="12" xfId="0" applyFont="1" applyFill="1" applyBorder="1" applyAlignment="1">
      <alignment horizontal="left" vertical="top" wrapText="1"/>
    </xf>
    <xf numFmtId="49" fontId="2" fillId="32" borderId="12" xfId="0" applyNumberFormat="1" applyFont="1" applyFill="1" applyBorder="1" applyAlignment="1">
      <alignment horizontal="center" vertical="top" shrinkToFi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49" fontId="2" fillId="0" borderId="10" xfId="0" applyNumberFormat="1" applyFont="1" applyBorder="1" applyAlignment="1">
      <alignment/>
    </xf>
    <xf numFmtId="0" fontId="0" fillId="32" borderId="10" xfId="0" applyFont="1" applyFill="1" applyBorder="1" applyAlignment="1">
      <alignment horizontal="left" vertical="top" wrapText="1"/>
    </xf>
    <xf numFmtId="49" fontId="0" fillId="32" borderId="10" xfId="0" applyNumberFormat="1" applyFont="1" applyFill="1" applyBorder="1" applyAlignment="1">
      <alignment horizontal="center" vertical="top" shrinkToFit="1"/>
    </xf>
    <xf numFmtId="9" fontId="2" fillId="35" borderId="10" xfId="55" applyFont="1" applyFill="1" applyBorder="1" applyAlignment="1">
      <alignment horizontal="center" vertical="top" shrinkToFit="1"/>
    </xf>
    <xf numFmtId="49" fontId="8" fillId="32" borderId="10" xfId="0" applyNumberFormat="1" applyFont="1" applyFill="1" applyBorder="1" applyAlignment="1">
      <alignment horizontal="center" vertical="top" shrinkToFit="1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right" vertical="top" shrinkToFit="1"/>
    </xf>
    <xf numFmtId="4" fontId="8" fillId="35" borderId="10" xfId="0" applyNumberFormat="1" applyFont="1" applyFill="1" applyBorder="1" applyAlignment="1">
      <alignment horizontal="right" vertical="top" shrinkToFit="1"/>
    </xf>
    <xf numFmtId="4" fontId="9" fillId="35" borderId="10" xfId="0" applyNumberFormat="1" applyFont="1" applyFill="1" applyBorder="1" applyAlignment="1">
      <alignment horizontal="right" vertical="top" shrinkToFit="1"/>
    </xf>
    <xf numFmtId="10" fontId="9" fillId="35" borderId="10" xfId="0" applyNumberFormat="1" applyFont="1" applyFill="1" applyBorder="1" applyAlignment="1">
      <alignment horizontal="center" vertical="top" shrinkToFit="1"/>
    </xf>
    <xf numFmtId="10" fontId="8" fillId="33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0" fontId="8" fillId="35" borderId="10" xfId="0" applyNumberFormat="1" applyFont="1" applyFill="1" applyBorder="1" applyAlignment="1">
      <alignment horizontal="center" vertical="top" shrinkToFit="1"/>
    </xf>
    <xf numFmtId="49" fontId="8" fillId="0" borderId="10" xfId="0" applyNumberFormat="1" applyFont="1" applyBorder="1" applyAlignment="1">
      <alignment/>
    </xf>
    <xf numFmtId="4" fontId="10" fillId="35" borderId="10" xfId="0" applyNumberFormat="1" applyFont="1" applyFill="1" applyBorder="1" applyAlignment="1">
      <alignment horizontal="right" vertical="top" shrinkToFi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right" vertical="center" wrapText="1"/>
    </xf>
    <xf numFmtId="0" fontId="8" fillId="35" borderId="12" xfId="0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horizontal="right" vertical="center" wrapText="1"/>
    </xf>
    <xf numFmtId="49" fontId="8" fillId="32" borderId="13" xfId="0" applyNumberFormat="1" applyFont="1" applyFill="1" applyBorder="1" applyAlignment="1">
      <alignment horizontal="center" vertical="top" shrinkToFit="1"/>
    </xf>
    <xf numFmtId="49" fontId="2" fillId="32" borderId="13" xfId="0" applyNumberFormat="1" applyFont="1" applyFill="1" applyBorder="1" applyAlignment="1">
      <alignment horizontal="center" vertical="top" shrinkToFit="1"/>
    </xf>
    <xf numFmtId="49" fontId="0" fillId="32" borderId="14" xfId="0" applyNumberFormat="1" applyFont="1" applyFill="1" applyBorder="1" applyAlignment="1">
      <alignment horizontal="center" vertical="top" shrinkToFit="1"/>
    </xf>
    <xf numFmtId="0" fontId="0" fillId="32" borderId="14" xfId="0" applyFont="1" applyFill="1" applyBorder="1" applyAlignment="1">
      <alignment horizontal="center" vertical="top" wrapText="1"/>
    </xf>
    <xf numFmtId="49" fontId="0" fillId="32" borderId="15" xfId="0" applyNumberFormat="1" applyFont="1" applyFill="1" applyBorder="1" applyAlignment="1">
      <alignment horizontal="center" vertical="top" shrinkToFit="1"/>
    </xf>
    <xf numFmtId="4" fontId="0" fillId="33" borderId="10" xfId="0" applyNumberFormat="1" applyFont="1" applyFill="1" applyBorder="1" applyAlignment="1">
      <alignment horizontal="right" vertical="top" shrinkToFit="1"/>
    </xf>
    <xf numFmtId="0" fontId="0" fillId="32" borderId="12" xfId="0" applyFill="1" applyBorder="1" applyAlignment="1">
      <alignment horizontal="left" vertical="top" wrapText="1"/>
    </xf>
    <xf numFmtId="49" fontId="0" fillId="32" borderId="12" xfId="0" applyNumberFormat="1" applyFill="1" applyBorder="1" applyAlignment="1">
      <alignment horizontal="center" vertical="top" shrinkToFit="1"/>
    </xf>
    <xf numFmtId="4" fontId="0" fillId="35" borderId="12" xfId="0" applyNumberFormat="1" applyFont="1" applyFill="1" applyBorder="1" applyAlignment="1">
      <alignment vertical="top" shrinkToFit="1"/>
    </xf>
    <xf numFmtId="4" fontId="0" fillId="35" borderId="12" xfId="0" applyNumberFormat="1" applyFont="1" applyFill="1" applyBorder="1" applyAlignment="1">
      <alignment horizontal="right" vertical="top" shrinkToFit="1"/>
    </xf>
    <xf numFmtId="9" fontId="8" fillId="35" borderId="10" xfId="55" applyFont="1" applyFill="1" applyBorder="1" applyAlignment="1">
      <alignment horizontal="center" vertical="top" shrinkToFit="1"/>
    </xf>
    <xf numFmtId="0" fontId="8" fillId="32" borderId="12" xfId="0" applyFont="1" applyFill="1" applyBorder="1" applyAlignment="1">
      <alignment horizontal="left" vertical="center" wrapText="1"/>
    </xf>
    <xf numFmtId="49" fontId="8" fillId="32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49" fontId="0" fillId="32" borderId="12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/>
    </xf>
    <xf numFmtId="4" fontId="0" fillId="35" borderId="10" xfId="0" applyNumberFormat="1" applyFont="1" applyFill="1" applyBorder="1" applyAlignment="1">
      <alignment horizontal="right" vertical="top" shrinkToFit="1"/>
    </xf>
    <xf numFmtId="49" fontId="0" fillId="32" borderId="10" xfId="0" applyNumberFormat="1" applyFont="1" applyFill="1" applyBorder="1" applyAlignment="1">
      <alignment horizontal="center" vertical="top" shrinkToFit="1"/>
    </xf>
    <xf numFmtId="0" fontId="0" fillId="32" borderId="10" xfId="0" applyFont="1" applyFill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right" vertical="top" shrinkToFit="1"/>
    </xf>
    <xf numFmtId="10" fontId="0" fillId="33" borderId="10" xfId="0" applyNumberFormat="1" applyFont="1" applyFill="1" applyBorder="1" applyAlignment="1">
      <alignment horizontal="center" vertical="top" shrinkToFit="1"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8" fillId="32" borderId="12" xfId="0" applyFont="1" applyFill="1" applyBorder="1" applyAlignment="1">
      <alignment horizontal="left" vertical="top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4" fontId="0" fillId="35" borderId="12" xfId="0" applyNumberFormat="1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49" fontId="0" fillId="32" borderId="12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left" vertical="center" wrapText="1"/>
    </xf>
    <xf numFmtId="4" fontId="0" fillId="35" borderId="12" xfId="0" applyNumberFormat="1" applyFill="1" applyBorder="1" applyAlignment="1">
      <alignment horizontal="right" vertical="center" wrapText="1"/>
    </xf>
    <xf numFmtId="49" fontId="0" fillId="32" borderId="13" xfId="0" applyNumberFormat="1" applyFont="1" applyFill="1" applyBorder="1" applyAlignment="1">
      <alignment horizontal="center" vertical="top" shrinkToFit="1"/>
    </xf>
    <xf numFmtId="0" fontId="0" fillId="32" borderId="10" xfId="0" applyFont="1" applyFill="1" applyBorder="1" applyAlignment="1">
      <alignment horizontal="left" vertical="top" wrapText="1"/>
    </xf>
    <xf numFmtId="0" fontId="0" fillId="32" borderId="16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left" vertical="top" shrinkToFit="1"/>
    </xf>
    <xf numFmtId="49" fontId="2" fillId="32" borderId="14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7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7"/>
  <sheetViews>
    <sheetView showGridLines="0" showZeros="0" tabSelected="1" zoomScalePageLayoutView="0" workbookViewId="0" topLeftCell="B1">
      <pane ySplit="300" topLeftCell="A1" activePane="bottomLeft" state="split"/>
      <selection pane="topLeft" activeCell="B1" sqref="B1"/>
      <selection pane="bottomLeft" activeCell="A1" sqref="B1:B4"/>
    </sheetView>
  </sheetViews>
  <sheetFormatPr defaultColWidth="9.00390625" defaultRowHeight="12.75"/>
  <cols>
    <col min="1" max="1" width="0" style="0" hidden="1" customWidth="1"/>
    <col min="2" max="2" width="45.00390625" style="0" customWidth="1"/>
    <col min="3" max="3" width="25.25390625" style="0" customWidth="1"/>
    <col min="4" max="8" width="0" style="0" hidden="1" customWidth="1"/>
    <col min="9" max="9" width="2.625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pans="1:25" ht="15.75">
      <c r="A2" s="113" t="s">
        <v>195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ht="15">
      <c r="A3" s="11" t="s">
        <v>24</v>
      </c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"/>
      <c r="Y3" s="11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14"/>
      <c r="W4" s="114"/>
      <c r="X4" s="114"/>
      <c r="Y4" s="114"/>
    </row>
    <row r="5" spans="1:25" ht="26.25" customHeight="1">
      <c r="A5" s="102" t="s">
        <v>0</v>
      </c>
      <c r="B5" s="102" t="s">
        <v>1</v>
      </c>
      <c r="C5" s="102" t="s">
        <v>2</v>
      </c>
      <c r="D5" s="102" t="s">
        <v>0</v>
      </c>
      <c r="E5" s="104" t="s">
        <v>3</v>
      </c>
      <c r="F5" s="105"/>
      <c r="G5" s="106"/>
      <c r="H5" s="102" t="s">
        <v>0</v>
      </c>
      <c r="I5" s="102" t="s">
        <v>0</v>
      </c>
      <c r="J5" s="102" t="s">
        <v>4</v>
      </c>
      <c r="K5" s="102" t="s">
        <v>0</v>
      </c>
      <c r="L5" s="102" t="s">
        <v>0</v>
      </c>
      <c r="M5" s="102" t="s">
        <v>0</v>
      </c>
      <c r="N5" s="102" t="s">
        <v>0</v>
      </c>
      <c r="O5" s="102" t="s">
        <v>0</v>
      </c>
      <c r="P5" s="104" t="s">
        <v>5</v>
      </c>
      <c r="Q5" s="105"/>
      <c r="R5" s="106"/>
      <c r="S5" s="104" t="s">
        <v>6</v>
      </c>
      <c r="T5" s="105"/>
      <c r="U5" s="106"/>
      <c r="V5" s="104" t="s">
        <v>7</v>
      </c>
      <c r="W5" s="106"/>
      <c r="X5" s="104" t="s">
        <v>8</v>
      </c>
      <c r="Y5" s="106"/>
    </row>
    <row r="6" spans="1:25" ht="12.75">
      <c r="A6" s="103"/>
      <c r="B6" s="103"/>
      <c r="C6" s="103"/>
      <c r="D6" s="103"/>
      <c r="E6" s="2" t="s">
        <v>0</v>
      </c>
      <c r="F6" s="2" t="s">
        <v>0</v>
      </c>
      <c r="G6" s="2" t="s">
        <v>0</v>
      </c>
      <c r="H6" s="103"/>
      <c r="I6" s="103"/>
      <c r="J6" s="103"/>
      <c r="K6" s="103"/>
      <c r="L6" s="103"/>
      <c r="M6" s="103"/>
      <c r="N6" s="103"/>
      <c r="O6" s="103"/>
      <c r="P6" s="2" t="s">
        <v>0</v>
      </c>
      <c r="Q6" s="2" t="s">
        <v>0</v>
      </c>
      <c r="R6" s="2" t="s">
        <v>9</v>
      </c>
      <c r="S6" s="2" t="s">
        <v>0</v>
      </c>
      <c r="T6" s="2" t="s">
        <v>0</v>
      </c>
      <c r="U6" s="2" t="s">
        <v>0</v>
      </c>
      <c r="V6" s="2" t="s">
        <v>10</v>
      </c>
      <c r="W6" s="2" t="s">
        <v>11</v>
      </c>
      <c r="X6" s="2" t="s">
        <v>0</v>
      </c>
      <c r="Y6" s="2" t="s">
        <v>0</v>
      </c>
    </row>
    <row r="7" spans="1:25" s="18" customFormat="1" ht="12.75">
      <c r="A7" s="14"/>
      <c r="B7" s="15" t="s">
        <v>43</v>
      </c>
      <c r="C7" s="16" t="s">
        <v>44</v>
      </c>
      <c r="D7" s="14"/>
      <c r="E7" s="17"/>
      <c r="F7" s="17"/>
      <c r="G7" s="17"/>
      <c r="H7" s="14"/>
      <c r="I7" s="14"/>
      <c r="J7" s="19">
        <f>SUM(J8+J14+J20+J33+J35+J42+J44+J55+J61+J76)</f>
        <v>127683000</v>
      </c>
      <c r="K7" s="19"/>
      <c r="L7" s="19"/>
      <c r="M7" s="19"/>
      <c r="N7" s="19"/>
      <c r="O7" s="19"/>
      <c r="P7" s="19"/>
      <c r="Q7" s="19"/>
      <c r="R7" s="19">
        <f>SUM(R8+R14+R20+R33+R35+R42+R44+R55+R61+R76)</f>
        <v>24827130.880000003</v>
      </c>
      <c r="S7" s="17"/>
      <c r="T7" s="17"/>
      <c r="U7" s="17"/>
      <c r="V7" s="19">
        <f aca="true" t="shared" si="0" ref="V7:V19">R7-J7</f>
        <v>-102855869.12</v>
      </c>
      <c r="W7" s="20">
        <f aca="true" t="shared" si="1" ref="W7:W27">R7/J7</f>
        <v>0.19444351150897146</v>
      </c>
      <c r="X7" s="17"/>
      <c r="Y7" s="17"/>
    </row>
    <row r="8" spans="1:25" s="18" customFormat="1" ht="12.75">
      <c r="A8" s="14"/>
      <c r="B8" s="15" t="s">
        <v>45</v>
      </c>
      <c r="C8" s="16" t="s">
        <v>46</v>
      </c>
      <c r="D8" s="14"/>
      <c r="E8" s="17"/>
      <c r="F8" s="17"/>
      <c r="G8" s="17"/>
      <c r="H8" s="14"/>
      <c r="I8" s="14"/>
      <c r="J8" s="50">
        <f>SUM(J10:J13)</f>
        <v>99569000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61329.42</v>
      </c>
      <c r="R8" s="50">
        <f>SUM(R10:R13)</f>
        <v>18178732.020000003</v>
      </c>
      <c r="S8" s="19">
        <v>0</v>
      </c>
      <c r="T8" s="19">
        <v>61329.42</v>
      </c>
      <c r="U8" s="19">
        <v>61329.42</v>
      </c>
      <c r="V8" s="19">
        <f t="shared" si="0"/>
        <v>-81390267.97999999</v>
      </c>
      <c r="W8" s="45">
        <f t="shared" si="1"/>
        <v>0.18257421506693855</v>
      </c>
      <c r="X8" s="17"/>
      <c r="Y8" s="17"/>
    </row>
    <row r="9" spans="1:25" s="54" customFormat="1" ht="12.75">
      <c r="A9" s="46" t="s">
        <v>12</v>
      </c>
      <c r="B9" s="47" t="s">
        <v>34</v>
      </c>
      <c r="C9" s="46" t="s">
        <v>47</v>
      </c>
      <c r="D9" s="46"/>
      <c r="E9" s="48"/>
      <c r="F9" s="46"/>
      <c r="G9" s="46"/>
      <c r="H9" s="49">
        <v>0</v>
      </c>
      <c r="I9" s="49">
        <v>0</v>
      </c>
      <c r="J9" s="50">
        <f>SUM(J10:J13)</f>
        <v>99569000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61329.42</v>
      </c>
      <c r="R9" s="50">
        <f>SUM(R10:R13)</f>
        <v>18178732.020000003</v>
      </c>
      <c r="S9" s="50">
        <v>0</v>
      </c>
      <c r="T9" s="50">
        <v>61329.42</v>
      </c>
      <c r="U9" s="50">
        <v>61329.42</v>
      </c>
      <c r="V9" s="50">
        <f t="shared" si="0"/>
        <v>-81390267.97999999</v>
      </c>
      <c r="W9" s="73">
        <f t="shared" si="1"/>
        <v>0.18257421506693855</v>
      </c>
      <c r="X9" s="49">
        <v>-61329.42</v>
      </c>
      <c r="Y9" s="53"/>
    </row>
    <row r="10" spans="1:25" ht="76.5">
      <c r="A10" s="3"/>
      <c r="B10" s="69" t="s">
        <v>121</v>
      </c>
      <c r="C10" s="70" t="s">
        <v>117</v>
      </c>
      <c r="D10" s="70"/>
      <c r="E10" s="5"/>
      <c r="F10" s="3"/>
      <c r="G10" s="3"/>
      <c r="H10" s="34"/>
      <c r="I10" s="34"/>
      <c r="J10" s="71">
        <v>99468000</v>
      </c>
      <c r="K10" s="72"/>
      <c r="L10" s="72"/>
      <c r="M10" s="72"/>
      <c r="N10" s="72"/>
      <c r="O10" s="72"/>
      <c r="P10" s="25"/>
      <c r="Q10" s="25"/>
      <c r="R10" s="25">
        <v>18058115.69</v>
      </c>
      <c r="S10" s="25"/>
      <c r="T10" s="25"/>
      <c r="U10" s="25"/>
      <c r="V10" s="25">
        <f t="shared" si="0"/>
        <v>-81409884.31</v>
      </c>
      <c r="W10" s="73">
        <f t="shared" si="1"/>
        <v>0.1815469868701492</v>
      </c>
      <c r="X10" s="6"/>
      <c r="Y10" s="7"/>
    </row>
    <row r="11" spans="1:25" ht="114.75">
      <c r="A11" s="3"/>
      <c r="B11" s="69" t="s">
        <v>122</v>
      </c>
      <c r="C11" s="70" t="s">
        <v>118</v>
      </c>
      <c r="D11" s="70"/>
      <c r="E11" s="5"/>
      <c r="F11" s="3"/>
      <c r="G11" s="3"/>
      <c r="H11" s="34"/>
      <c r="I11" s="34"/>
      <c r="J11" s="71"/>
      <c r="K11" s="72"/>
      <c r="L11" s="72"/>
      <c r="M11" s="72"/>
      <c r="N11" s="72"/>
      <c r="O11" s="72"/>
      <c r="P11" s="25"/>
      <c r="Q11" s="25"/>
      <c r="R11" s="25">
        <v>20785.16</v>
      </c>
      <c r="S11" s="25"/>
      <c r="T11" s="25"/>
      <c r="U11" s="25"/>
      <c r="V11" s="25">
        <f t="shared" si="0"/>
        <v>20785.16</v>
      </c>
      <c r="W11" s="26" t="e">
        <f t="shared" si="1"/>
        <v>#DIV/0!</v>
      </c>
      <c r="X11" s="6"/>
      <c r="Y11" s="7"/>
    </row>
    <row r="12" spans="1:25" ht="51">
      <c r="A12" s="3"/>
      <c r="B12" s="69" t="s">
        <v>123</v>
      </c>
      <c r="C12" s="70" t="s">
        <v>119</v>
      </c>
      <c r="D12" s="70"/>
      <c r="E12" s="5"/>
      <c r="F12" s="3"/>
      <c r="G12" s="3"/>
      <c r="H12" s="34"/>
      <c r="I12" s="34"/>
      <c r="J12" s="71"/>
      <c r="K12" s="72"/>
      <c r="L12" s="72"/>
      <c r="M12" s="72"/>
      <c r="N12" s="72"/>
      <c r="O12" s="72"/>
      <c r="P12" s="25"/>
      <c r="Q12" s="25"/>
      <c r="R12" s="25">
        <v>25267.73</v>
      </c>
      <c r="S12" s="25"/>
      <c r="T12" s="25"/>
      <c r="U12" s="25"/>
      <c r="V12" s="25">
        <f t="shared" si="0"/>
        <v>25267.73</v>
      </c>
      <c r="W12" s="26" t="e">
        <f t="shared" si="1"/>
        <v>#DIV/0!</v>
      </c>
      <c r="X12" s="6"/>
      <c r="Y12" s="7"/>
    </row>
    <row r="13" spans="1:25" ht="102">
      <c r="A13" s="3"/>
      <c r="B13" s="69" t="s">
        <v>124</v>
      </c>
      <c r="C13" s="70" t="s">
        <v>120</v>
      </c>
      <c r="D13" s="70"/>
      <c r="E13" s="5"/>
      <c r="F13" s="3"/>
      <c r="G13" s="3"/>
      <c r="H13" s="34"/>
      <c r="I13" s="34"/>
      <c r="J13" s="71">
        <v>101000</v>
      </c>
      <c r="K13" s="72"/>
      <c r="L13" s="72"/>
      <c r="M13" s="72"/>
      <c r="N13" s="72"/>
      <c r="O13" s="72"/>
      <c r="P13" s="25"/>
      <c r="Q13" s="25"/>
      <c r="R13" s="25">
        <v>74563.44</v>
      </c>
      <c r="S13" s="25"/>
      <c r="T13" s="25"/>
      <c r="U13" s="25"/>
      <c r="V13" s="25">
        <f t="shared" si="0"/>
        <v>-26436.559999999998</v>
      </c>
      <c r="W13" s="26">
        <f>R13/J13</f>
        <v>0.7382518811881188</v>
      </c>
      <c r="X13" s="6"/>
      <c r="Y13" s="7"/>
    </row>
    <row r="14" spans="1:25" s="18" customFormat="1" ht="38.25">
      <c r="A14" s="35"/>
      <c r="B14" s="36" t="s">
        <v>49</v>
      </c>
      <c r="C14" s="37" t="s">
        <v>48</v>
      </c>
      <c r="D14" s="37"/>
      <c r="E14" s="38"/>
      <c r="F14" s="35"/>
      <c r="G14" s="35"/>
      <c r="H14" s="34"/>
      <c r="I14" s="34"/>
      <c r="J14" s="21">
        <f>SUM(J15)</f>
        <v>890000</v>
      </c>
      <c r="K14" s="22"/>
      <c r="L14" s="22"/>
      <c r="M14" s="22"/>
      <c r="N14" s="22"/>
      <c r="O14" s="22"/>
      <c r="P14" s="23"/>
      <c r="Q14" s="23"/>
      <c r="R14" s="21">
        <f>SUM(R15)</f>
        <v>217453.47</v>
      </c>
      <c r="S14" s="23"/>
      <c r="T14" s="23"/>
      <c r="U14" s="23"/>
      <c r="V14" s="19">
        <f t="shared" si="0"/>
        <v>-672546.53</v>
      </c>
      <c r="W14" s="20">
        <f t="shared" si="1"/>
        <v>0.24432974157303372</v>
      </c>
      <c r="X14" s="6"/>
      <c r="Y14" s="7"/>
    </row>
    <row r="15" spans="1:25" s="54" customFormat="1" ht="38.25">
      <c r="A15" s="46"/>
      <c r="B15" s="74" t="s">
        <v>42</v>
      </c>
      <c r="C15" s="75" t="s">
        <v>125</v>
      </c>
      <c r="D15" s="58"/>
      <c r="E15" s="59"/>
      <c r="F15" s="59"/>
      <c r="G15" s="59"/>
      <c r="H15" s="58"/>
      <c r="I15" s="58"/>
      <c r="J15" s="60">
        <f>SUM(J16:J19)</f>
        <v>890000</v>
      </c>
      <c r="K15" s="61"/>
      <c r="L15" s="61"/>
      <c r="M15" s="61"/>
      <c r="N15" s="61"/>
      <c r="O15" s="61"/>
      <c r="P15" s="62"/>
      <c r="Q15" s="62"/>
      <c r="R15" s="60">
        <f>SUM(R16:R19)</f>
        <v>217453.47</v>
      </c>
      <c r="S15" s="62"/>
      <c r="T15" s="62"/>
      <c r="U15" s="62"/>
      <c r="V15" s="50">
        <f t="shared" si="0"/>
        <v>-672546.53</v>
      </c>
      <c r="W15" s="55">
        <f t="shared" si="1"/>
        <v>0.24432974157303372</v>
      </c>
      <c r="X15" s="49"/>
      <c r="Y15" s="53"/>
    </row>
    <row r="16" spans="1:25" s="54" customFormat="1" ht="76.5">
      <c r="A16" s="46"/>
      <c r="B16" s="76" t="s">
        <v>130</v>
      </c>
      <c r="C16" s="78" t="s">
        <v>126</v>
      </c>
      <c r="D16" s="79"/>
      <c r="E16" s="80"/>
      <c r="F16" s="80"/>
      <c r="G16" s="80"/>
      <c r="H16" s="79"/>
      <c r="I16" s="79"/>
      <c r="J16" s="27">
        <v>329000</v>
      </c>
      <c r="K16" s="28"/>
      <c r="L16" s="28"/>
      <c r="M16" s="28"/>
      <c r="N16" s="28"/>
      <c r="O16" s="28"/>
      <c r="P16" s="29"/>
      <c r="Q16" s="29"/>
      <c r="R16" s="27">
        <v>89587.28</v>
      </c>
      <c r="S16" s="29"/>
      <c r="T16" s="29"/>
      <c r="U16" s="29"/>
      <c r="V16" s="25">
        <f t="shared" si="0"/>
        <v>-239412.72</v>
      </c>
      <c r="W16" s="30">
        <f>R16/J16</f>
        <v>0.2723017629179331</v>
      </c>
      <c r="X16" s="49"/>
      <c r="Y16" s="53"/>
    </row>
    <row r="17" spans="1:25" s="54" customFormat="1" ht="89.25">
      <c r="A17" s="46"/>
      <c r="B17" s="76" t="s">
        <v>131</v>
      </c>
      <c r="C17" s="78" t="s">
        <v>127</v>
      </c>
      <c r="D17" s="79"/>
      <c r="E17" s="80"/>
      <c r="F17" s="80"/>
      <c r="G17" s="80"/>
      <c r="H17" s="79"/>
      <c r="I17" s="79"/>
      <c r="J17" s="27">
        <v>3000</v>
      </c>
      <c r="K17" s="28"/>
      <c r="L17" s="28"/>
      <c r="M17" s="28"/>
      <c r="N17" s="28"/>
      <c r="O17" s="28"/>
      <c r="P17" s="29"/>
      <c r="Q17" s="29"/>
      <c r="R17" s="28">
        <v>603.92</v>
      </c>
      <c r="S17" s="29"/>
      <c r="T17" s="29"/>
      <c r="U17" s="29"/>
      <c r="V17" s="25">
        <f t="shared" si="0"/>
        <v>-2396.08</v>
      </c>
      <c r="W17" s="30">
        <f>R17/J17</f>
        <v>0.20130666666666666</v>
      </c>
      <c r="X17" s="49"/>
      <c r="Y17" s="53"/>
    </row>
    <row r="18" spans="1:25" s="54" customFormat="1" ht="76.5">
      <c r="A18" s="46"/>
      <c r="B18" s="77" t="s">
        <v>132</v>
      </c>
      <c r="C18" s="78" t="s">
        <v>128</v>
      </c>
      <c r="D18" s="79"/>
      <c r="E18" s="80"/>
      <c r="F18" s="80"/>
      <c r="G18" s="80"/>
      <c r="H18" s="79"/>
      <c r="I18" s="79"/>
      <c r="J18" s="27">
        <v>558000</v>
      </c>
      <c r="K18" s="28"/>
      <c r="L18" s="28"/>
      <c r="M18" s="28"/>
      <c r="N18" s="28"/>
      <c r="O18" s="28"/>
      <c r="P18" s="29"/>
      <c r="Q18" s="29"/>
      <c r="R18" s="27">
        <v>145929.87</v>
      </c>
      <c r="S18" s="29"/>
      <c r="T18" s="29"/>
      <c r="U18" s="29"/>
      <c r="V18" s="25">
        <f t="shared" si="0"/>
        <v>-412070.13</v>
      </c>
      <c r="W18" s="30">
        <f>R18/J18</f>
        <v>0.261523064516129</v>
      </c>
      <c r="X18" s="49"/>
      <c r="Y18" s="53"/>
    </row>
    <row r="19" spans="1:25" s="54" customFormat="1" ht="76.5">
      <c r="A19" s="46"/>
      <c r="B19" s="77" t="s">
        <v>133</v>
      </c>
      <c r="C19" s="78" t="s">
        <v>129</v>
      </c>
      <c r="D19" s="79"/>
      <c r="E19" s="80"/>
      <c r="F19" s="80"/>
      <c r="G19" s="80"/>
      <c r="H19" s="79"/>
      <c r="I19" s="79"/>
      <c r="J19" s="27"/>
      <c r="K19" s="28"/>
      <c r="L19" s="28"/>
      <c r="M19" s="28"/>
      <c r="N19" s="28"/>
      <c r="O19" s="28"/>
      <c r="P19" s="29"/>
      <c r="Q19" s="29"/>
      <c r="R19" s="28">
        <v>-18667.6</v>
      </c>
      <c r="S19" s="29"/>
      <c r="T19" s="29"/>
      <c r="U19" s="29"/>
      <c r="V19" s="25">
        <f t="shared" si="0"/>
        <v>-18667.6</v>
      </c>
      <c r="W19" s="30" t="e">
        <f>R19/J19</f>
        <v>#DIV/0!</v>
      </c>
      <c r="X19" s="49"/>
      <c r="Y19" s="53"/>
    </row>
    <row r="20" spans="1:25" s="18" customFormat="1" ht="12.75">
      <c r="A20" s="35"/>
      <c r="B20" s="15" t="s">
        <v>50</v>
      </c>
      <c r="C20" s="16" t="s">
        <v>51</v>
      </c>
      <c r="D20" s="14"/>
      <c r="E20" s="17"/>
      <c r="F20" s="17"/>
      <c r="G20" s="17"/>
      <c r="H20" s="14"/>
      <c r="I20" s="14"/>
      <c r="J20" s="21">
        <f>SUM(J21+J25+J28+J31)</f>
        <v>6892000</v>
      </c>
      <c r="K20" s="22"/>
      <c r="L20" s="22"/>
      <c r="M20" s="22"/>
      <c r="N20" s="22"/>
      <c r="O20" s="22"/>
      <c r="P20" s="23"/>
      <c r="Q20" s="23"/>
      <c r="R20" s="21">
        <f>SUM(R21+R25+R28+R31)</f>
        <v>1375479.65</v>
      </c>
      <c r="S20" s="23"/>
      <c r="T20" s="23"/>
      <c r="U20" s="23"/>
      <c r="V20" s="21">
        <f>SUM(V25+V28)</f>
        <v>-2757530.64</v>
      </c>
      <c r="W20" s="20">
        <f t="shared" si="1"/>
        <v>0.199576269587928</v>
      </c>
      <c r="X20" s="6"/>
      <c r="Y20" s="7"/>
    </row>
    <row r="21" spans="1:25" s="18" customFormat="1" ht="25.5">
      <c r="A21" s="35"/>
      <c r="B21" s="74" t="s">
        <v>153</v>
      </c>
      <c r="C21" s="16" t="s">
        <v>151</v>
      </c>
      <c r="D21" s="14"/>
      <c r="E21" s="17"/>
      <c r="F21" s="17"/>
      <c r="G21" s="17"/>
      <c r="H21" s="14"/>
      <c r="I21" s="14"/>
      <c r="J21" s="21">
        <f>SUM(J22:J24)</f>
        <v>3128000</v>
      </c>
      <c r="K21" s="22"/>
      <c r="L21" s="22"/>
      <c r="M21" s="22"/>
      <c r="N21" s="22"/>
      <c r="O21" s="22"/>
      <c r="P21" s="23"/>
      <c r="Q21" s="23"/>
      <c r="R21" s="21">
        <f>SUM(R22:R24)</f>
        <v>445597.29</v>
      </c>
      <c r="S21" s="23"/>
      <c r="T21" s="23"/>
      <c r="U21" s="23"/>
      <c r="V21" s="25">
        <f>R21-J21</f>
        <v>-2682402.71</v>
      </c>
      <c r="W21" s="30">
        <f>R21/J21</f>
        <v>0.14245437659846547</v>
      </c>
      <c r="X21" s="6"/>
      <c r="Y21" s="7"/>
    </row>
    <row r="22" spans="1:25" s="18" customFormat="1" ht="38.25">
      <c r="A22" s="35"/>
      <c r="B22" s="98" t="s">
        <v>154</v>
      </c>
      <c r="C22" s="97" t="s">
        <v>160</v>
      </c>
      <c r="D22" s="92"/>
      <c r="E22" s="93"/>
      <c r="F22" s="93"/>
      <c r="G22" s="93"/>
      <c r="H22" s="92"/>
      <c r="I22" s="92"/>
      <c r="J22" s="94">
        <v>1906000</v>
      </c>
      <c r="K22" s="95"/>
      <c r="L22" s="95"/>
      <c r="M22" s="95"/>
      <c r="N22" s="95"/>
      <c r="O22" s="95"/>
      <c r="P22" s="96"/>
      <c r="Q22" s="96"/>
      <c r="R22" s="99">
        <v>279226.89</v>
      </c>
      <c r="S22" s="96"/>
      <c r="T22" s="96"/>
      <c r="U22" s="96"/>
      <c r="V22" s="25">
        <f>R22-J22</f>
        <v>-1626773.1099999999</v>
      </c>
      <c r="W22" s="30">
        <f>R22/J22</f>
        <v>0.14649889296956978</v>
      </c>
      <c r="X22" s="6"/>
      <c r="Y22" s="7"/>
    </row>
    <row r="23" spans="1:25" s="18" customFormat="1" ht="38.25">
      <c r="A23" s="35"/>
      <c r="B23" s="98" t="s">
        <v>155</v>
      </c>
      <c r="C23" s="97" t="s">
        <v>161</v>
      </c>
      <c r="D23" s="92"/>
      <c r="E23" s="93"/>
      <c r="F23" s="93"/>
      <c r="G23" s="93"/>
      <c r="H23" s="92"/>
      <c r="I23" s="92"/>
      <c r="J23" s="94">
        <v>1222000</v>
      </c>
      <c r="K23" s="95"/>
      <c r="L23" s="95"/>
      <c r="M23" s="95"/>
      <c r="N23" s="95"/>
      <c r="O23" s="95"/>
      <c r="P23" s="96"/>
      <c r="Q23" s="96"/>
      <c r="R23" s="94">
        <v>161272.97</v>
      </c>
      <c r="S23" s="96"/>
      <c r="T23" s="96"/>
      <c r="U23" s="96"/>
      <c r="V23" s="25">
        <f>R23-J23</f>
        <v>-1060727.03</v>
      </c>
      <c r="W23" s="30">
        <f>R23/J23</f>
        <v>0.13197460720130932</v>
      </c>
      <c r="X23" s="6"/>
      <c r="Y23" s="7"/>
    </row>
    <row r="24" spans="1:25" s="18" customFormat="1" ht="25.5">
      <c r="A24" s="35"/>
      <c r="B24" s="98" t="s">
        <v>156</v>
      </c>
      <c r="C24" s="97" t="s">
        <v>152</v>
      </c>
      <c r="D24" s="92"/>
      <c r="E24" s="93"/>
      <c r="F24" s="93"/>
      <c r="G24" s="93"/>
      <c r="H24" s="92"/>
      <c r="I24" s="92"/>
      <c r="J24" s="94"/>
      <c r="K24" s="95"/>
      <c r="L24" s="95"/>
      <c r="M24" s="95"/>
      <c r="N24" s="95"/>
      <c r="O24" s="95"/>
      <c r="P24" s="96"/>
      <c r="Q24" s="96"/>
      <c r="R24" s="94">
        <v>5097.43</v>
      </c>
      <c r="S24" s="96"/>
      <c r="T24" s="96"/>
      <c r="U24" s="96"/>
      <c r="V24" s="25">
        <f>R24-J24</f>
        <v>5097.43</v>
      </c>
      <c r="W24" s="30" t="e">
        <f>R24/J24</f>
        <v>#DIV/0!</v>
      </c>
      <c r="X24" s="6"/>
      <c r="Y24" s="7"/>
    </row>
    <row r="25" spans="1:25" s="54" customFormat="1" ht="25.5">
      <c r="A25" s="46"/>
      <c r="B25" s="47" t="s">
        <v>33</v>
      </c>
      <c r="C25" s="46" t="s">
        <v>55</v>
      </c>
      <c r="D25" s="58"/>
      <c r="E25" s="59"/>
      <c r="F25" s="59"/>
      <c r="G25" s="59"/>
      <c r="H25" s="58"/>
      <c r="I25" s="58"/>
      <c r="J25" s="60">
        <f>SUM(J26:J27)</f>
        <v>3635000</v>
      </c>
      <c r="K25" s="61"/>
      <c r="L25" s="61"/>
      <c r="M25" s="61"/>
      <c r="N25" s="61"/>
      <c r="O25" s="61"/>
      <c r="P25" s="62"/>
      <c r="Q25" s="62"/>
      <c r="R25" s="60">
        <f>SUM(R26:R27)</f>
        <v>915597.36</v>
      </c>
      <c r="S25" s="62"/>
      <c r="T25" s="62"/>
      <c r="U25" s="62"/>
      <c r="V25" s="60">
        <f>SUM(V26:V27)</f>
        <v>-2719402.64</v>
      </c>
      <c r="W25" s="55">
        <f t="shared" si="1"/>
        <v>0.2518837303988996</v>
      </c>
      <c r="X25" s="49"/>
      <c r="Y25" s="53"/>
    </row>
    <row r="26" spans="1:25" ht="25.5">
      <c r="A26" s="3" t="s">
        <v>13</v>
      </c>
      <c r="B26" s="4" t="s">
        <v>33</v>
      </c>
      <c r="C26" s="3" t="s">
        <v>52</v>
      </c>
      <c r="D26" s="3"/>
      <c r="E26" s="5"/>
      <c r="F26" s="3"/>
      <c r="G26" s="3"/>
      <c r="H26" s="6">
        <v>0</v>
      </c>
      <c r="I26" s="6">
        <v>0</v>
      </c>
      <c r="J26" s="25">
        <v>3635000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416543.27</v>
      </c>
      <c r="R26" s="25">
        <v>914121.11</v>
      </c>
      <c r="S26" s="25">
        <v>0</v>
      </c>
      <c r="T26" s="25">
        <v>416543.27</v>
      </c>
      <c r="U26" s="25">
        <v>416543.27</v>
      </c>
      <c r="V26" s="25">
        <f>R26-J26</f>
        <v>-2720878.89</v>
      </c>
      <c r="W26" s="30">
        <f t="shared" si="1"/>
        <v>0.25147760935350755</v>
      </c>
      <c r="X26" s="6">
        <v>-416543.27</v>
      </c>
      <c r="Y26" s="7"/>
    </row>
    <row r="27" spans="1:25" ht="38.25">
      <c r="A27" s="3"/>
      <c r="B27" s="4" t="s">
        <v>54</v>
      </c>
      <c r="C27" s="3" t="s">
        <v>53</v>
      </c>
      <c r="D27" s="3"/>
      <c r="E27" s="5"/>
      <c r="F27" s="3"/>
      <c r="G27" s="3"/>
      <c r="H27" s="6"/>
      <c r="I27" s="6"/>
      <c r="J27" s="25"/>
      <c r="K27" s="25"/>
      <c r="L27" s="25"/>
      <c r="M27" s="25"/>
      <c r="N27" s="25"/>
      <c r="O27" s="25"/>
      <c r="P27" s="25"/>
      <c r="Q27" s="25"/>
      <c r="R27" s="25">
        <v>1476.25</v>
      </c>
      <c r="S27" s="25"/>
      <c r="T27" s="25"/>
      <c r="U27" s="25"/>
      <c r="V27" s="25">
        <f>R27-J27</f>
        <v>1476.25</v>
      </c>
      <c r="W27" s="30" t="e">
        <f t="shared" si="1"/>
        <v>#DIV/0!</v>
      </c>
      <c r="X27" s="6"/>
      <c r="Y27" s="7"/>
    </row>
    <row r="28" spans="1:25" s="54" customFormat="1" ht="12.75">
      <c r="A28" s="46"/>
      <c r="B28" s="47" t="s">
        <v>32</v>
      </c>
      <c r="C28" s="46" t="s">
        <v>56</v>
      </c>
      <c r="D28" s="46"/>
      <c r="E28" s="48"/>
      <c r="F28" s="46"/>
      <c r="G28" s="46"/>
      <c r="H28" s="49"/>
      <c r="I28" s="49"/>
      <c r="J28" s="50">
        <f>SUM(J29:J30)</f>
        <v>43000</v>
      </c>
      <c r="K28" s="50"/>
      <c r="L28" s="50"/>
      <c r="M28" s="50"/>
      <c r="N28" s="50"/>
      <c r="O28" s="50"/>
      <c r="P28" s="50"/>
      <c r="Q28" s="50"/>
      <c r="R28" s="50">
        <f>SUM(R29:R30)</f>
        <v>4872</v>
      </c>
      <c r="S28" s="50">
        <f>SUM(S29:S30)</f>
        <v>0</v>
      </c>
      <c r="T28" s="50">
        <f>SUM(T29:T30)</f>
        <v>1838.77</v>
      </c>
      <c r="U28" s="50">
        <f>SUM(U29:U30)</f>
        <v>1838.77</v>
      </c>
      <c r="V28" s="50">
        <f>SUM(V29:V30)</f>
        <v>-38128</v>
      </c>
      <c r="W28" s="55">
        <f>R28/J28</f>
        <v>0.11330232558139534</v>
      </c>
      <c r="X28" s="49"/>
      <c r="Y28" s="53"/>
    </row>
    <row r="29" spans="1:25" ht="12.75">
      <c r="A29" s="3" t="s">
        <v>14</v>
      </c>
      <c r="B29" s="4" t="s">
        <v>32</v>
      </c>
      <c r="C29" s="3" t="s">
        <v>58</v>
      </c>
      <c r="D29" s="3"/>
      <c r="E29" s="5"/>
      <c r="F29" s="3"/>
      <c r="G29" s="3"/>
      <c r="H29" s="6">
        <v>12000</v>
      </c>
      <c r="I29" s="6">
        <v>0</v>
      </c>
      <c r="J29" s="25">
        <v>43000</v>
      </c>
      <c r="K29" s="25">
        <v>0</v>
      </c>
      <c r="L29" s="25">
        <v>0</v>
      </c>
      <c r="M29" s="25">
        <v>0</v>
      </c>
      <c r="N29" s="25">
        <v>0</v>
      </c>
      <c r="O29" s="25">
        <v>12000</v>
      </c>
      <c r="P29" s="25">
        <v>0</v>
      </c>
      <c r="Q29" s="25">
        <v>1838.77</v>
      </c>
      <c r="R29" s="25">
        <v>4872</v>
      </c>
      <c r="S29" s="25">
        <v>0</v>
      </c>
      <c r="T29" s="25">
        <v>1838.77</v>
      </c>
      <c r="U29" s="25">
        <v>1838.77</v>
      </c>
      <c r="V29" s="25">
        <f aca="true" t="shared" si="2" ref="V29:V59">R29-J29</f>
        <v>-38128</v>
      </c>
      <c r="W29" s="30">
        <f>R29/J29</f>
        <v>0.11330232558139534</v>
      </c>
      <c r="X29" s="6">
        <v>-1838.77</v>
      </c>
      <c r="Y29" s="7"/>
    </row>
    <row r="30" spans="1:25" ht="38.25">
      <c r="A30" s="3"/>
      <c r="B30" s="4" t="s">
        <v>57</v>
      </c>
      <c r="C30" s="3" t="s">
        <v>59</v>
      </c>
      <c r="D30" s="3"/>
      <c r="E30" s="5"/>
      <c r="F30" s="3"/>
      <c r="G30" s="3"/>
      <c r="H30" s="6"/>
      <c r="I30" s="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>
        <f t="shared" si="2"/>
        <v>0</v>
      </c>
      <c r="W30" s="30" t="e">
        <f>R30/J30</f>
        <v>#DIV/0!</v>
      </c>
      <c r="X30" s="6"/>
      <c r="Y30" s="7"/>
    </row>
    <row r="31" spans="1:25" s="18" customFormat="1" ht="25.5">
      <c r="A31" s="35"/>
      <c r="B31" s="39" t="s">
        <v>150</v>
      </c>
      <c r="C31" s="35" t="s">
        <v>147</v>
      </c>
      <c r="D31" s="35"/>
      <c r="E31" s="38"/>
      <c r="F31" s="35"/>
      <c r="G31" s="35"/>
      <c r="H31" s="6"/>
      <c r="I31" s="6"/>
      <c r="J31" s="19">
        <v>86000</v>
      </c>
      <c r="K31" s="19"/>
      <c r="L31" s="19"/>
      <c r="M31" s="19"/>
      <c r="N31" s="19"/>
      <c r="O31" s="19"/>
      <c r="P31" s="19"/>
      <c r="Q31" s="19"/>
      <c r="R31" s="25">
        <v>9413</v>
      </c>
      <c r="S31" s="19"/>
      <c r="T31" s="19"/>
      <c r="U31" s="19"/>
      <c r="V31" s="19">
        <f t="shared" si="2"/>
        <v>-76587</v>
      </c>
      <c r="W31" s="30">
        <f>R31/J31</f>
        <v>0.10945348837209302</v>
      </c>
      <c r="X31" s="6"/>
      <c r="Y31" s="7"/>
    </row>
    <row r="32" spans="1:25" ht="38.25">
      <c r="A32" s="3"/>
      <c r="B32" s="4" t="s">
        <v>149</v>
      </c>
      <c r="C32" s="3" t="s">
        <v>148</v>
      </c>
      <c r="D32" s="3"/>
      <c r="E32" s="5"/>
      <c r="F32" s="3"/>
      <c r="G32" s="3"/>
      <c r="H32" s="6"/>
      <c r="I32" s="6"/>
      <c r="J32" s="25">
        <v>86000</v>
      </c>
      <c r="K32" s="25"/>
      <c r="L32" s="25"/>
      <c r="M32" s="25"/>
      <c r="N32" s="25"/>
      <c r="O32" s="25"/>
      <c r="P32" s="25"/>
      <c r="Q32" s="25"/>
      <c r="R32" s="25">
        <v>9413</v>
      </c>
      <c r="S32" s="25"/>
      <c r="T32" s="25"/>
      <c r="U32" s="25"/>
      <c r="V32" s="25">
        <f t="shared" si="2"/>
        <v>-76587</v>
      </c>
      <c r="W32" s="30">
        <f>R32/J32</f>
        <v>0.10945348837209302</v>
      </c>
      <c r="X32" s="6"/>
      <c r="Y32" s="7"/>
    </row>
    <row r="33" spans="1:25" s="18" customFormat="1" ht="12.75">
      <c r="A33" s="35"/>
      <c r="B33" s="39" t="s">
        <v>60</v>
      </c>
      <c r="C33" s="35" t="s">
        <v>61</v>
      </c>
      <c r="D33" s="35"/>
      <c r="E33" s="38"/>
      <c r="F33" s="35"/>
      <c r="G33" s="35"/>
      <c r="H33" s="6"/>
      <c r="I33" s="6"/>
      <c r="J33" s="19">
        <f>SUM(J34)</f>
        <v>1231000</v>
      </c>
      <c r="K33" s="19">
        <v>65000</v>
      </c>
      <c r="L33" s="19">
        <v>65000</v>
      </c>
      <c r="M33" s="19">
        <v>65000</v>
      </c>
      <c r="N33" s="19">
        <v>65000</v>
      </c>
      <c r="O33" s="19">
        <v>170000</v>
      </c>
      <c r="P33" s="19">
        <v>0</v>
      </c>
      <c r="Q33" s="19">
        <v>25849.3</v>
      </c>
      <c r="R33" s="19">
        <f>SUM(R34)</f>
        <v>333785.53</v>
      </c>
      <c r="S33" s="19">
        <v>0</v>
      </c>
      <c r="T33" s="19">
        <v>25849.3</v>
      </c>
      <c r="U33" s="19">
        <v>25849.3</v>
      </c>
      <c r="V33" s="19">
        <f t="shared" si="2"/>
        <v>-897214.47</v>
      </c>
      <c r="W33" s="20">
        <f aca="true" t="shared" si="3" ref="W33:W38">R33/J33</f>
        <v>0.27114990251827786</v>
      </c>
      <c r="X33" s="6"/>
      <c r="Y33" s="7"/>
    </row>
    <row r="34" spans="1:25" ht="51">
      <c r="A34" s="3" t="s">
        <v>15</v>
      </c>
      <c r="B34" s="4" t="s">
        <v>63</v>
      </c>
      <c r="C34" s="3" t="s">
        <v>62</v>
      </c>
      <c r="D34" s="3"/>
      <c r="E34" s="5"/>
      <c r="F34" s="3"/>
      <c r="G34" s="3"/>
      <c r="H34" s="6">
        <v>365000</v>
      </c>
      <c r="I34" s="6">
        <v>0</v>
      </c>
      <c r="J34" s="25">
        <v>1231000</v>
      </c>
      <c r="K34" s="25">
        <v>65000</v>
      </c>
      <c r="L34" s="25">
        <v>65000</v>
      </c>
      <c r="M34" s="25">
        <v>65000</v>
      </c>
      <c r="N34" s="25">
        <v>65000</v>
      </c>
      <c r="O34" s="25">
        <v>170000</v>
      </c>
      <c r="P34" s="25">
        <v>0</v>
      </c>
      <c r="Q34" s="25">
        <v>25849.3</v>
      </c>
      <c r="R34" s="25">
        <v>333785.53</v>
      </c>
      <c r="S34" s="25">
        <v>0</v>
      </c>
      <c r="T34" s="25">
        <v>25849.3</v>
      </c>
      <c r="U34" s="25">
        <v>25849.3</v>
      </c>
      <c r="V34" s="25">
        <f t="shared" si="2"/>
        <v>-897214.47</v>
      </c>
      <c r="W34" s="30">
        <f t="shared" si="3"/>
        <v>0.27114990251827786</v>
      </c>
      <c r="X34" s="6">
        <v>39150.7</v>
      </c>
      <c r="Y34" s="7">
        <v>0.3977</v>
      </c>
    </row>
    <row r="35" spans="1:25" s="18" customFormat="1" ht="38.25">
      <c r="A35" s="35"/>
      <c r="B35" s="39" t="s">
        <v>65</v>
      </c>
      <c r="C35" s="35" t="s">
        <v>64</v>
      </c>
      <c r="D35" s="35"/>
      <c r="E35" s="38"/>
      <c r="F35" s="35"/>
      <c r="G35" s="35"/>
      <c r="H35" s="6"/>
      <c r="I35" s="6"/>
      <c r="J35" s="19">
        <f>SUM(J36+J38)</f>
        <v>1286000</v>
      </c>
      <c r="K35" s="19"/>
      <c r="L35" s="19"/>
      <c r="M35" s="19"/>
      <c r="N35" s="19"/>
      <c r="O35" s="19"/>
      <c r="P35" s="19"/>
      <c r="Q35" s="19"/>
      <c r="R35" s="19">
        <f>SUM(R36+R38)</f>
        <v>219982.47999999998</v>
      </c>
      <c r="S35" s="19"/>
      <c r="T35" s="19"/>
      <c r="U35" s="19"/>
      <c r="V35" s="19">
        <f t="shared" si="2"/>
        <v>-1066017.52</v>
      </c>
      <c r="W35" s="30">
        <f t="shared" si="3"/>
        <v>0.17105947122861584</v>
      </c>
      <c r="X35" s="6"/>
      <c r="Y35" s="7"/>
    </row>
    <row r="36" spans="1:25" s="18" customFormat="1" ht="36" customHeight="1">
      <c r="A36" s="35"/>
      <c r="B36" s="39" t="s">
        <v>139</v>
      </c>
      <c r="C36" s="35" t="s">
        <v>136</v>
      </c>
      <c r="D36" s="35"/>
      <c r="E36" s="38"/>
      <c r="F36" s="35"/>
      <c r="G36" s="35"/>
      <c r="H36" s="6"/>
      <c r="I36" s="6"/>
      <c r="J36" s="19">
        <f>SUM(J37)</f>
        <v>0</v>
      </c>
      <c r="K36" s="19"/>
      <c r="L36" s="19"/>
      <c r="M36" s="19"/>
      <c r="N36" s="19"/>
      <c r="O36" s="19"/>
      <c r="P36" s="19"/>
      <c r="Q36" s="19"/>
      <c r="R36" s="19">
        <f>SUM(R37)</f>
        <v>0</v>
      </c>
      <c r="S36" s="19"/>
      <c r="T36" s="19"/>
      <c r="U36" s="19"/>
      <c r="V36" s="25">
        <f t="shared" si="2"/>
        <v>0</v>
      </c>
      <c r="W36" s="30" t="e">
        <f t="shared" si="3"/>
        <v>#DIV/0!</v>
      </c>
      <c r="X36" s="6"/>
      <c r="Y36" s="7"/>
    </row>
    <row r="37" spans="1:25" s="18" customFormat="1" ht="38.25">
      <c r="A37" s="35"/>
      <c r="B37" s="43" t="s">
        <v>138</v>
      </c>
      <c r="C37" s="44" t="s">
        <v>137</v>
      </c>
      <c r="D37" s="35"/>
      <c r="E37" s="38"/>
      <c r="F37" s="35"/>
      <c r="G37" s="35"/>
      <c r="H37" s="6"/>
      <c r="I37" s="6"/>
      <c r="J37" s="83"/>
      <c r="K37" s="19"/>
      <c r="L37" s="19"/>
      <c r="M37" s="19"/>
      <c r="N37" s="19"/>
      <c r="O37" s="19"/>
      <c r="P37" s="19"/>
      <c r="Q37" s="19"/>
      <c r="R37" s="25"/>
      <c r="S37" s="19"/>
      <c r="T37" s="19"/>
      <c r="U37" s="19"/>
      <c r="V37" s="25">
        <f>R37-J37</f>
        <v>0</v>
      </c>
      <c r="W37" s="30" t="e">
        <f>R37/J37</f>
        <v>#DIV/0!</v>
      </c>
      <c r="X37" s="6"/>
      <c r="Y37" s="7"/>
    </row>
    <row r="38" spans="1:25" s="54" customFormat="1" ht="114.75">
      <c r="A38" s="46"/>
      <c r="B38" s="47" t="s">
        <v>67</v>
      </c>
      <c r="C38" s="46" t="s">
        <v>66</v>
      </c>
      <c r="D38" s="46"/>
      <c r="E38" s="48"/>
      <c r="F38" s="46"/>
      <c r="G38" s="46"/>
      <c r="H38" s="49"/>
      <c r="I38" s="49"/>
      <c r="J38" s="50">
        <f>SUM(J39:J41)</f>
        <v>1286000</v>
      </c>
      <c r="K38" s="50"/>
      <c r="L38" s="50"/>
      <c r="M38" s="50"/>
      <c r="N38" s="50"/>
      <c r="O38" s="50"/>
      <c r="P38" s="50"/>
      <c r="Q38" s="50"/>
      <c r="R38" s="50">
        <f>SUM(R39:R41)</f>
        <v>219982.47999999998</v>
      </c>
      <c r="S38" s="50"/>
      <c r="T38" s="50"/>
      <c r="U38" s="50"/>
      <c r="V38" s="50">
        <f t="shared" si="2"/>
        <v>-1066017.52</v>
      </c>
      <c r="W38" s="52">
        <f t="shared" si="3"/>
        <v>0.17105947122861584</v>
      </c>
      <c r="X38" s="49"/>
      <c r="Y38" s="53"/>
    </row>
    <row r="39" spans="1:25" s="54" customFormat="1" ht="102">
      <c r="A39" s="46"/>
      <c r="B39" s="4" t="s">
        <v>191</v>
      </c>
      <c r="C39" s="3" t="s">
        <v>190</v>
      </c>
      <c r="D39" s="46"/>
      <c r="E39" s="48"/>
      <c r="F39" s="46"/>
      <c r="G39" s="46"/>
      <c r="H39" s="49"/>
      <c r="I39" s="49"/>
      <c r="J39" s="83">
        <v>1150000</v>
      </c>
      <c r="K39" s="83"/>
      <c r="L39" s="83"/>
      <c r="M39" s="83"/>
      <c r="N39" s="83"/>
      <c r="O39" s="83"/>
      <c r="P39" s="83"/>
      <c r="Q39" s="83"/>
      <c r="R39" s="83">
        <v>136957.46</v>
      </c>
      <c r="S39" s="83"/>
      <c r="T39" s="83"/>
      <c r="U39" s="83"/>
      <c r="V39" s="25">
        <f>R39-J39</f>
        <v>-1013042.54</v>
      </c>
      <c r="W39" s="30">
        <f aca="true" t="shared" si="4" ref="W39:W44">R39/J39</f>
        <v>0.11909344347826087</v>
      </c>
      <c r="X39" s="49"/>
      <c r="Y39" s="53"/>
    </row>
    <row r="40" spans="1:25" s="54" customFormat="1" ht="114.75">
      <c r="A40" s="46"/>
      <c r="B40" s="4" t="s">
        <v>68</v>
      </c>
      <c r="C40" s="3" t="s">
        <v>164</v>
      </c>
      <c r="D40" s="46"/>
      <c r="E40" s="48"/>
      <c r="F40" s="46"/>
      <c r="G40" s="46"/>
      <c r="H40" s="49"/>
      <c r="I40" s="49"/>
      <c r="J40" s="83">
        <v>86000</v>
      </c>
      <c r="K40" s="83"/>
      <c r="L40" s="83"/>
      <c r="M40" s="83"/>
      <c r="N40" s="83"/>
      <c r="O40" s="83"/>
      <c r="P40" s="83"/>
      <c r="Q40" s="83"/>
      <c r="R40" s="83">
        <v>22518.02</v>
      </c>
      <c r="S40" s="83"/>
      <c r="T40" s="83"/>
      <c r="U40" s="83"/>
      <c r="V40" s="25">
        <f>R40-J40</f>
        <v>-63481.979999999996</v>
      </c>
      <c r="W40" s="30">
        <f t="shared" si="4"/>
        <v>0.26183744186046515</v>
      </c>
      <c r="X40" s="49"/>
      <c r="Y40" s="53"/>
    </row>
    <row r="41" spans="1:25" ht="127.5">
      <c r="A41" s="3"/>
      <c r="B41" s="40" t="s">
        <v>29</v>
      </c>
      <c r="C41" s="3" t="s">
        <v>165</v>
      </c>
      <c r="D41" s="3"/>
      <c r="E41" s="5"/>
      <c r="F41" s="3"/>
      <c r="G41" s="3"/>
      <c r="H41" s="6"/>
      <c r="I41" s="6"/>
      <c r="J41" s="25">
        <v>50000</v>
      </c>
      <c r="K41" s="25"/>
      <c r="L41" s="25"/>
      <c r="M41" s="25"/>
      <c r="N41" s="25"/>
      <c r="O41" s="25"/>
      <c r="P41" s="25"/>
      <c r="Q41" s="25"/>
      <c r="R41" s="25">
        <v>60507</v>
      </c>
      <c r="S41" s="25"/>
      <c r="T41" s="25"/>
      <c r="U41" s="25"/>
      <c r="V41" s="25">
        <f>R41-J41</f>
        <v>10507</v>
      </c>
      <c r="W41" s="30">
        <f t="shared" si="4"/>
        <v>1.21014</v>
      </c>
      <c r="X41" s="6"/>
      <c r="Y41" s="7"/>
    </row>
    <row r="42" spans="1:25" s="18" customFormat="1" ht="25.5">
      <c r="A42" s="35"/>
      <c r="B42" s="41" t="s">
        <v>70</v>
      </c>
      <c r="C42" s="35" t="s">
        <v>69</v>
      </c>
      <c r="D42" s="35"/>
      <c r="E42" s="38"/>
      <c r="F42" s="35"/>
      <c r="G42" s="35"/>
      <c r="H42" s="6"/>
      <c r="I42" s="6"/>
      <c r="J42" s="19">
        <v>19000</v>
      </c>
      <c r="K42" s="19">
        <v>0</v>
      </c>
      <c r="L42" s="19">
        <v>0</v>
      </c>
      <c r="M42" s="19">
        <v>0</v>
      </c>
      <c r="N42" s="19">
        <v>0</v>
      </c>
      <c r="O42" s="19">
        <v>6000</v>
      </c>
      <c r="P42" s="19">
        <v>0</v>
      </c>
      <c r="Q42" s="19">
        <v>190.8</v>
      </c>
      <c r="R42" s="19">
        <f>SUM(R43)</f>
        <v>22821.69</v>
      </c>
      <c r="S42" s="19">
        <v>0</v>
      </c>
      <c r="T42" s="19">
        <v>190.8</v>
      </c>
      <c r="U42" s="19">
        <v>190.8</v>
      </c>
      <c r="V42" s="19">
        <f t="shared" si="2"/>
        <v>3821.6899999999987</v>
      </c>
      <c r="W42" s="20">
        <f t="shared" si="4"/>
        <v>1.2011415789473683</v>
      </c>
      <c r="X42" s="6"/>
      <c r="Y42" s="7"/>
    </row>
    <row r="43" spans="1:25" ht="25.5">
      <c r="A43" s="3" t="s">
        <v>16</v>
      </c>
      <c r="B43" s="4" t="s">
        <v>31</v>
      </c>
      <c r="C43" s="3" t="s">
        <v>71</v>
      </c>
      <c r="D43" s="3"/>
      <c r="E43" s="5"/>
      <c r="F43" s="3"/>
      <c r="G43" s="3"/>
      <c r="H43" s="6">
        <v>6000</v>
      </c>
      <c r="I43" s="6">
        <v>0</v>
      </c>
      <c r="J43" s="25">
        <v>19000</v>
      </c>
      <c r="K43" s="25">
        <v>0</v>
      </c>
      <c r="L43" s="25">
        <v>0</v>
      </c>
      <c r="M43" s="25">
        <v>0</v>
      </c>
      <c r="N43" s="25">
        <v>0</v>
      </c>
      <c r="O43" s="25">
        <v>6000</v>
      </c>
      <c r="P43" s="25">
        <v>0</v>
      </c>
      <c r="Q43" s="25">
        <v>190.8</v>
      </c>
      <c r="R43" s="25">
        <v>22821.69</v>
      </c>
      <c r="S43" s="25">
        <v>0</v>
      </c>
      <c r="T43" s="25">
        <v>190.8</v>
      </c>
      <c r="U43" s="25">
        <v>190.8</v>
      </c>
      <c r="V43" s="25">
        <f t="shared" si="2"/>
        <v>3821.6899999999987</v>
      </c>
      <c r="W43" s="30">
        <f t="shared" si="4"/>
        <v>1.2011415789473683</v>
      </c>
      <c r="X43" s="6">
        <v>-190.8</v>
      </c>
      <c r="Y43" s="7"/>
    </row>
    <row r="44" spans="1:25" s="18" customFormat="1" ht="25.5">
      <c r="A44" s="35"/>
      <c r="B44" s="39" t="s">
        <v>72</v>
      </c>
      <c r="C44" s="35" t="s">
        <v>73</v>
      </c>
      <c r="D44" s="35"/>
      <c r="E44" s="38"/>
      <c r="F44" s="35"/>
      <c r="G44" s="35"/>
      <c r="H44" s="6"/>
      <c r="I44" s="6"/>
      <c r="J44" s="19">
        <f>SUM(J45+J50)</f>
        <v>15516000</v>
      </c>
      <c r="K44" s="19"/>
      <c r="L44" s="19"/>
      <c r="M44" s="19"/>
      <c r="N44" s="19"/>
      <c r="O44" s="19"/>
      <c r="P44" s="19"/>
      <c r="Q44" s="19"/>
      <c r="R44" s="19">
        <f>SUM(R45+R50)</f>
        <v>4069303.7399999998</v>
      </c>
      <c r="S44" s="19"/>
      <c r="T44" s="19"/>
      <c r="U44" s="19"/>
      <c r="V44" s="19">
        <f t="shared" si="2"/>
        <v>-11446696.26</v>
      </c>
      <c r="W44" s="20">
        <f t="shared" si="4"/>
        <v>0.26226499999999997</v>
      </c>
      <c r="X44" s="6"/>
      <c r="Y44" s="7"/>
    </row>
    <row r="45" spans="1:25" s="54" customFormat="1" ht="12.75">
      <c r="A45" s="46" t="s">
        <v>17</v>
      </c>
      <c r="B45" s="47" t="s">
        <v>76</v>
      </c>
      <c r="C45" s="56" t="s">
        <v>75</v>
      </c>
      <c r="D45" s="46"/>
      <c r="E45" s="48"/>
      <c r="F45" s="46"/>
      <c r="G45" s="46"/>
      <c r="H45" s="49">
        <v>3532000</v>
      </c>
      <c r="I45" s="49">
        <v>0</v>
      </c>
      <c r="J45" s="57">
        <f>SUM(J47:J49)</f>
        <v>14338000</v>
      </c>
      <c r="K45" s="50"/>
      <c r="L45" s="50"/>
      <c r="M45" s="50"/>
      <c r="N45" s="50"/>
      <c r="O45" s="50"/>
      <c r="P45" s="50"/>
      <c r="Q45" s="50"/>
      <c r="R45" s="57">
        <f>SUM(R47:R49)</f>
        <v>3695045.8099999996</v>
      </c>
      <c r="S45" s="50"/>
      <c r="T45" s="50"/>
      <c r="U45" s="50"/>
      <c r="V45" s="50">
        <f t="shared" si="2"/>
        <v>-10642954.190000001</v>
      </c>
      <c r="W45" s="55">
        <f aca="true" t="shared" si="5" ref="W45:W55">R45/J45</f>
        <v>0.25770998814339513</v>
      </c>
      <c r="X45" s="49">
        <v>617722.98</v>
      </c>
      <c r="Y45" s="53">
        <v>0.309</v>
      </c>
    </row>
    <row r="46" spans="1:25" s="54" customFormat="1" ht="38.25">
      <c r="A46" s="46"/>
      <c r="B46" s="47" t="s">
        <v>74</v>
      </c>
      <c r="C46" s="56" t="s">
        <v>77</v>
      </c>
      <c r="D46" s="46"/>
      <c r="E46" s="48"/>
      <c r="F46" s="46"/>
      <c r="G46" s="46"/>
      <c r="H46" s="49"/>
      <c r="I46" s="49"/>
      <c r="J46" s="57">
        <f>SUM(J47:J49)</f>
        <v>14338000</v>
      </c>
      <c r="K46" s="50"/>
      <c r="L46" s="50"/>
      <c r="M46" s="50"/>
      <c r="N46" s="50"/>
      <c r="O46" s="50"/>
      <c r="P46" s="50"/>
      <c r="Q46" s="50"/>
      <c r="R46" s="57">
        <f>SUM(R47:R49)</f>
        <v>3695045.8099999996</v>
      </c>
      <c r="S46" s="50"/>
      <c r="T46" s="50"/>
      <c r="U46" s="50"/>
      <c r="V46" s="50">
        <f t="shared" si="2"/>
        <v>-10642954.190000001</v>
      </c>
      <c r="W46" s="55">
        <f t="shared" si="5"/>
        <v>0.25770998814339513</v>
      </c>
      <c r="X46" s="49"/>
      <c r="Y46" s="53"/>
    </row>
    <row r="47" spans="1:25" ht="63.75">
      <c r="A47" s="3"/>
      <c r="B47" s="4" t="s">
        <v>79</v>
      </c>
      <c r="C47" s="12" t="s">
        <v>78</v>
      </c>
      <c r="D47" s="3"/>
      <c r="E47" s="5"/>
      <c r="F47" s="3"/>
      <c r="G47" s="3"/>
      <c r="H47" s="6"/>
      <c r="I47" s="6"/>
      <c r="J47" s="31">
        <v>8296000</v>
      </c>
      <c r="K47" s="32"/>
      <c r="L47" s="32"/>
      <c r="M47" s="32"/>
      <c r="N47" s="32"/>
      <c r="O47" s="32"/>
      <c r="P47" s="32"/>
      <c r="Q47" s="32"/>
      <c r="R47" s="32">
        <v>2240335.57</v>
      </c>
      <c r="S47" s="32"/>
      <c r="T47" s="32"/>
      <c r="U47" s="32"/>
      <c r="V47" s="32">
        <f t="shared" si="2"/>
        <v>-6055664.43</v>
      </c>
      <c r="W47" s="33">
        <f t="shared" si="5"/>
        <v>0.2700500928158148</v>
      </c>
      <c r="X47" s="6"/>
      <c r="Y47" s="7"/>
    </row>
    <row r="48" spans="1:25" ht="63.75">
      <c r="A48" s="3"/>
      <c r="B48" s="4" t="s">
        <v>80</v>
      </c>
      <c r="C48" s="12" t="s">
        <v>81</v>
      </c>
      <c r="D48" s="3"/>
      <c r="E48" s="5"/>
      <c r="F48" s="3"/>
      <c r="G48" s="3"/>
      <c r="H48" s="6"/>
      <c r="I48" s="6"/>
      <c r="J48" s="31">
        <v>4496000</v>
      </c>
      <c r="K48" s="32"/>
      <c r="L48" s="32"/>
      <c r="M48" s="32"/>
      <c r="N48" s="32"/>
      <c r="O48" s="32"/>
      <c r="P48" s="32"/>
      <c r="Q48" s="32"/>
      <c r="R48" s="32">
        <v>1277710.24</v>
      </c>
      <c r="S48" s="32"/>
      <c r="T48" s="32"/>
      <c r="U48" s="32"/>
      <c r="V48" s="32">
        <f t="shared" si="2"/>
        <v>-3218289.76</v>
      </c>
      <c r="W48" s="33">
        <f t="shared" si="5"/>
        <v>0.28418822064056937</v>
      </c>
      <c r="X48" s="6"/>
      <c r="Y48" s="7"/>
    </row>
    <row r="49" spans="1:25" ht="38.25">
      <c r="A49" s="3"/>
      <c r="B49" s="4" t="s">
        <v>74</v>
      </c>
      <c r="C49" s="12" t="s">
        <v>82</v>
      </c>
      <c r="D49" s="3"/>
      <c r="E49" s="5"/>
      <c r="F49" s="3"/>
      <c r="G49" s="3"/>
      <c r="H49" s="6"/>
      <c r="I49" s="6"/>
      <c r="J49" s="31">
        <v>1546000</v>
      </c>
      <c r="K49" s="32"/>
      <c r="L49" s="32"/>
      <c r="M49" s="32"/>
      <c r="N49" s="32"/>
      <c r="O49" s="32"/>
      <c r="P49" s="32"/>
      <c r="Q49" s="32"/>
      <c r="R49" s="32">
        <v>177000</v>
      </c>
      <c r="S49" s="32"/>
      <c r="T49" s="32"/>
      <c r="U49" s="32"/>
      <c r="V49" s="32">
        <f t="shared" si="2"/>
        <v>-1369000</v>
      </c>
      <c r="W49" s="33">
        <f t="shared" si="5"/>
        <v>0.11448900388098318</v>
      </c>
      <c r="X49" s="6"/>
      <c r="Y49" s="7"/>
    </row>
    <row r="50" spans="1:25" s="54" customFormat="1" ht="25.5">
      <c r="A50" s="46"/>
      <c r="B50" s="47" t="s">
        <v>88</v>
      </c>
      <c r="C50" s="56" t="s">
        <v>83</v>
      </c>
      <c r="D50" s="46"/>
      <c r="E50" s="48"/>
      <c r="F50" s="46"/>
      <c r="G50" s="46"/>
      <c r="H50" s="49"/>
      <c r="I50" s="49"/>
      <c r="J50" s="57">
        <f>SUM(J52:J54)</f>
        <v>1178000</v>
      </c>
      <c r="K50" s="50"/>
      <c r="L50" s="50"/>
      <c r="M50" s="50"/>
      <c r="N50" s="50"/>
      <c r="O50" s="50"/>
      <c r="P50" s="50"/>
      <c r="Q50" s="50"/>
      <c r="R50" s="57">
        <f>SUM(R52:R54)</f>
        <v>374257.93</v>
      </c>
      <c r="S50" s="50"/>
      <c r="T50" s="50"/>
      <c r="U50" s="50"/>
      <c r="V50" s="51">
        <f t="shared" si="2"/>
        <v>-803742.0700000001</v>
      </c>
      <c r="W50" s="52">
        <f t="shared" si="5"/>
        <v>0.3177062224108659</v>
      </c>
      <c r="X50" s="49"/>
      <c r="Y50" s="53"/>
    </row>
    <row r="51" spans="1:25" s="54" customFormat="1" ht="25.5">
      <c r="A51" s="46"/>
      <c r="B51" s="47" t="s">
        <v>87</v>
      </c>
      <c r="C51" s="56" t="s">
        <v>84</v>
      </c>
      <c r="D51" s="46"/>
      <c r="E51" s="48"/>
      <c r="F51" s="46"/>
      <c r="G51" s="46"/>
      <c r="H51" s="49"/>
      <c r="I51" s="49"/>
      <c r="J51" s="57">
        <f>SUM(J52:J54)</f>
        <v>1178000</v>
      </c>
      <c r="K51" s="50"/>
      <c r="L51" s="50"/>
      <c r="M51" s="50"/>
      <c r="N51" s="50"/>
      <c r="O51" s="50"/>
      <c r="P51" s="50"/>
      <c r="Q51" s="50"/>
      <c r="R51" s="57">
        <f>SUM(R52:R54)</f>
        <v>374257.93</v>
      </c>
      <c r="S51" s="50"/>
      <c r="T51" s="50"/>
      <c r="U51" s="50"/>
      <c r="V51" s="51">
        <f t="shared" si="2"/>
        <v>-803742.0700000001</v>
      </c>
      <c r="W51" s="52">
        <f t="shared" si="5"/>
        <v>0.3177062224108659</v>
      </c>
      <c r="X51" s="49"/>
      <c r="Y51" s="53"/>
    </row>
    <row r="52" spans="1:25" s="54" customFormat="1" ht="38.25">
      <c r="A52" s="46"/>
      <c r="B52" s="43" t="s">
        <v>135</v>
      </c>
      <c r="C52" s="82" t="s">
        <v>134</v>
      </c>
      <c r="D52" s="44"/>
      <c r="E52" s="81"/>
      <c r="F52" s="44"/>
      <c r="G52" s="44"/>
      <c r="H52" s="68"/>
      <c r="I52" s="68"/>
      <c r="J52" s="31">
        <v>78000</v>
      </c>
      <c r="K52" s="32"/>
      <c r="L52" s="32"/>
      <c r="M52" s="32"/>
      <c r="N52" s="32"/>
      <c r="O52" s="32"/>
      <c r="P52" s="32"/>
      <c r="Q52" s="32"/>
      <c r="R52" s="31"/>
      <c r="S52" s="32"/>
      <c r="T52" s="32"/>
      <c r="U52" s="32"/>
      <c r="V52" s="32">
        <f>R52-J52</f>
        <v>-78000</v>
      </c>
      <c r="W52" s="33">
        <f>R52/J52</f>
        <v>0</v>
      </c>
      <c r="X52" s="49"/>
      <c r="Y52" s="53"/>
    </row>
    <row r="53" spans="1:25" ht="25.5">
      <c r="A53" s="3"/>
      <c r="B53" s="43" t="s">
        <v>87</v>
      </c>
      <c r="C53" s="12" t="s">
        <v>86</v>
      </c>
      <c r="D53" s="3"/>
      <c r="E53" s="5"/>
      <c r="F53" s="3"/>
      <c r="G53" s="3"/>
      <c r="H53" s="6"/>
      <c r="I53" s="6"/>
      <c r="J53" s="31">
        <v>526000</v>
      </c>
      <c r="K53" s="32"/>
      <c r="L53" s="32"/>
      <c r="M53" s="32"/>
      <c r="N53" s="32"/>
      <c r="O53" s="32"/>
      <c r="P53" s="32"/>
      <c r="Q53" s="32"/>
      <c r="R53" s="32">
        <v>74257.93</v>
      </c>
      <c r="S53" s="32"/>
      <c r="T53" s="32"/>
      <c r="U53" s="32"/>
      <c r="V53" s="32">
        <f t="shared" si="2"/>
        <v>-451742.07</v>
      </c>
      <c r="W53" s="33">
        <f t="shared" si="5"/>
        <v>0.14117477186311786</v>
      </c>
      <c r="X53" s="6"/>
      <c r="Y53" s="7"/>
    </row>
    <row r="54" spans="1:25" ht="25.5">
      <c r="A54" s="3"/>
      <c r="B54" s="43" t="s">
        <v>87</v>
      </c>
      <c r="C54" s="12" t="s">
        <v>85</v>
      </c>
      <c r="D54" s="3"/>
      <c r="E54" s="5"/>
      <c r="F54" s="3"/>
      <c r="G54" s="3"/>
      <c r="H54" s="6"/>
      <c r="I54" s="6"/>
      <c r="J54" s="31">
        <v>574000</v>
      </c>
      <c r="K54" s="32"/>
      <c r="L54" s="32"/>
      <c r="M54" s="32"/>
      <c r="N54" s="32"/>
      <c r="O54" s="32"/>
      <c r="P54" s="32"/>
      <c r="Q54" s="32"/>
      <c r="R54" s="32">
        <v>300000</v>
      </c>
      <c r="S54" s="32"/>
      <c r="T54" s="32"/>
      <c r="U54" s="32"/>
      <c r="V54" s="32">
        <f t="shared" si="2"/>
        <v>-274000</v>
      </c>
      <c r="W54" s="33">
        <f t="shared" si="5"/>
        <v>0.5226480836236934</v>
      </c>
      <c r="X54" s="6"/>
      <c r="Y54" s="7"/>
    </row>
    <row r="55" spans="1:25" s="18" customFormat="1" ht="25.5">
      <c r="A55" s="35"/>
      <c r="B55" s="39" t="s">
        <v>90</v>
      </c>
      <c r="C55" s="42" t="s">
        <v>89</v>
      </c>
      <c r="D55" s="35"/>
      <c r="E55" s="38"/>
      <c r="F55" s="35"/>
      <c r="G55" s="35"/>
      <c r="H55" s="6"/>
      <c r="I55" s="6"/>
      <c r="J55" s="24">
        <f>SUM(J56+J59)</f>
        <v>1044000</v>
      </c>
      <c r="K55" s="19"/>
      <c r="L55" s="19"/>
      <c r="M55" s="19"/>
      <c r="N55" s="19"/>
      <c r="O55" s="19"/>
      <c r="P55" s="19"/>
      <c r="Q55" s="19"/>
      <c r="R55" s="24">
        <f>SUM(R56+R59)</f>
        <v>85197.62</v>
      </c>
      <c r="S55" s="19"/>
      <c r="T55" s="19"/>
      <c r="U55" s="19"/>
      <c r="V55" s="19">
        <f t="shared" si="2"/>
        <v>-958802.38</v>
      </c>
      <c r="W55" s="20">
        <f t="shared" si="5"/>
        <v>0.08160691570881226</v>
      </c>
      <c r="X55" s="6"/>
      <c r="Y55" s="7"/>
    </row>
    <row r="56" spans="1:25" s="88" customFormat="1" ht="108" customHeight="1">
      <c r="A56" s="84"/>
      <c r="B56" s="47" t="s">
        <v>158</v>
      </c>
      <c r="C56" s="56" t="s">
        <v>157</v>
      </c>
      <c r="D56" s="46"/>
      <c r="E56" s="48"/>
      <c r="F56" s="46"/>
      <c r="G56" s="46"/>
      <c r="H56" s="49"/>
      <c r="I56" s="49"/>
      <c r="J56" s="57">
        <f>SUM(J57+J58)</f>
        <v>489000</v>
      </c>
      <c r="K56" s="50"/>
      <c r="L56" s="50"/>
      <c r="M56" s="50"/>
      <c r="N56" s="50"/>
      <c r="O56" s="50"/>
      <c r="P56" s="50"/>
      <c r="Q56" s="50"/>
      <c r="R56" s="57">
        <f>SUM(R57+R58)</f>
        <v>255</v>
      </c>
      <c r="S56" s="50"/>
      <c r="T56" s="50"/>
      <c r="U56" s="50"/>
      <c r="V56" s="32">
        <f>R56-J56</f>
        <v>-488745</v>
      </c>
      <c r="W56" s="33">
        <f aca="true" t="shared" si="6" ref="W56:W66">R56/J56</f>
        <v>0.0005214723926380368</v>
      </c>
      <c r="X56" s="86"/>
      <c r="Y56" s="87"/>
    </row>
    <row r="57" spans="1:25" s="88" customFormat="1" ht="112.5" customHeight="1">
      <c r="A57" s="84"/>
      <c r="B57" s="4" t="s">
        <v>159</v>
      </c>
      <c r="C57" s="12" t="s">
        <v>166</v>
      </c>
      <c r="D57" s="84"/>
      <c r="E57" s="85"/>
      <c r="F57" s="84"/>
      <c r="G57" s="84"/>
      <c r="H57" s="86"/>
      <c r="I57" s="86"/>
      <c r="J57" s="31">
        <v>489000</v>
      </c>
      <c r="K57" s="83"/>
      <c r="L57" s="83"/>
      <c r="M57" s="83"/>
      <c r="N57" s="83"/>
      <c r="O57" s="83"/>
      <c r="P57" s="83"/>
      <c r="Q57" s="83"/>
      <c r="R57" s="31"/>
      <c r="S57" s="83"/>
      <c r="T57" s="83"/>
      <c r="U57" s="83"/>
      <c r="V57" s="32">
        <f>R57-J57</f>
        <v>-489000</v>
      </c>
      <c r="W57" s="33">
        <f t="shared" si="6"/>
        <v>0</v>
      </c>
      <c r="X57" s="86"/>
      <c r="Y57" s="87"/>
    </row>
    <row r="58" spans="1:25" s="88" customFormat="1" ht="112.5" customHeight="1">
      <c r="A58" s="84"/>
      <c r="B58" s="4" t="s">
        <v>159</v>
      </c>
      <c r="C58" s="12" t="s">
        <v>192</v>
      </c>
      <c r="D58" s="84"/>
      <c r="E58" s="85"/>
      <c r="F58" s="84"/>
      <c r="G58" s="84"/>
      <c r="H58" s="86"/>
      <c r="I58" s="86"/>
      <c r="J58" s="31"/>
      <c r="K58" s="83"/>
      <c r="L58" s="83"/>
      <c r="M58" s="83"/>
      <c r="N58" s="83"/>
      <c r="O58" s="83"/>
      <c r="P58" s="83"/>
      <c r="Q58" s="83"/>
      <c r="R58" s="31">
        <v>255</v>
      </c>
      <c r="S58" s="83"/>
      <c r="T58" s="83"/>
      <c r="U58" s="83"/>
      <c r="V58" s="25">
        <f>R58-J58</f>
        <v>255</v>
      </c>
      <c r="W58" s="30" t="e">
        <f>R58/J58</f>
        <v>#DIV/0!</v>
      </c>
      <c r="X58" s="86"/>
      <c r="Y58" s="87"/>
    </row>
    <row r="59" spans="1:25" s="54" customFormat="1" ht="63.75">
      <c r="A59" s="46"/>
      <c r="B59" s="47" t="s">
        <v>92</v>
      </c>
      <c r="C59" s="46" t="s">
        <v>91</v>
      </c>
      <c r="D59" s="46"/>
      <c r="E59" s="48"/>
      <c r="F59" s="46"/>
      <c r="G59" s="46"/>
      <c r="H59" s="49"/>
      <c r="I59" s="49"/>
      <c r="J59" s="50">
        <f>SUM(J60:J60)</f>
        <v>555000</v>
      </c>
      <c r="K59" s="50"/>
      <c r="L59" s="50"/>
      <c r="M59" s="50"/>
      <c r="N59" s="50"/>
      <c r="O59" s="50"/>
      <c r="P59" s="50"/>
      <c r="Q59" s="50"/>
      <c r="R59" s="50">
        <f>SUM(R60:R60)</f>
        <v>84942.62</v>
      </c>
      <c r="S59" s="50"/>
      <c r="T59" s="50"/>
      <c r="U59" s="50"/>
      <c r="V59" s="50">
        <f t="shared" si="2"/>
        <v>-470057.38</v>
      </c>
      <c r="W59" s="55">
        <f t="shared" si="6"/>
        <v>0.15304976576576576</v>
      </c>
      <c r="X59" s="49"/>
      <c r="Y59" s="53"/>
    </row>
    <row r="60" spans="1:25" s="54" customFormat="1" ht="51">
      <c r="A60" s="46"/>
      <c r="B60" s="4" t="s">
        <v>193</v>
      </c>
      <c r="C60" s="3" t="s">
        <v>194</v>
      </c>
      <c r="D60" s="46"/>
      <c r="E60" s="48"/>
      <c r="F60" s="46"/>
      <c r="G60" s="46"/>
      <c r="H60" s="49"/>
      <c r="I60" s="49"/>
      <c r="J60" s="83">
        <v>555000</v>
      </c>
      <c r="K60" s="83"/>
      <c r="L60" s="83"/>
      <c r="M60" s="83"/>
      <c r="N60" s="83"/>
      <c r="O60" s="83"/>
      <c r="P60" s="83"/>
      <c r="Q60" s="83"/>
      <c r="R60" s="83">
        <v>84942.62</v>
      </c>
      <c r="S60" s="83"/>
      <c r="T60" s="83"/>
      <c r="U60" s="83"/>
      <c r="V60" s="25">
        <f>R60-J60</f>
        <v>-470057.38</v>
      </c>
      <c r="W60" s="30">
        <f>R60/J60</f>
        <v>0.15304976576576576</v>
      </c>
      <c r="X60" s="49"/>
      <c r="Y60" s="53"/>
    </row>
    <row r="61" spans="1:25" s="18" customFormat="1" ht="12.75">
      <c r="A61" s="35"/>
      <c r="B61" s="39" t="s">
        <v>103</v>
      </c>
      <c r="C61" s="35" t="s">
        <v>93</v>
      </c>
      <c r="D61" s="35"/>
      <c r="E61" s="38"/>
      <c r="F61" s="35"/>
      <c r="G61" s="35"/>
      <c r="H61" s="6"/>
      <c r="I61" s="6"/>
      <c r="J61" s="19">
        <f>SUM(J62:J69)</f>
        <v>1236000</v>
      </c>
      <c r="K61" s="19"/>
      <c r="L61" s="19"/>
      <c r="M61" s="19"/>
      <c r="N61" s="19"/>
      <c r="O61" s="19"/>
      <c r="P61" s="19"/>
      <c r="Q61" s="19"/>
      <c r="R61" s="19">
        <f>SUM(R62:R69)</f>
        <v>324374.68000000005</v>
      </c>
      <c r="S61" s="19"/>
      <c r="T61" s="19"/>
      <c r="U61" s="19"/>
      <c r="V61" s="19">
        <f aca="true" t="shared" si="7" ref="V61:V66">R61-J61</f>
        <v>-911625.32</v>
      </c>
      <c r="W61" s="20">
        <f t="shared" si="6"/>
        <v>0.2624390614886732</v>
      </c>
      <c r="X61" s="6"/>
      <c r="Y61" s="7"/>
    </row>
    <row r="62" spans="1:25" s="88" customFormat="1" ht="76.5">
      <c r="A62" s="84"/>
      <c r="B62" s="89" t="s">
        <v>142</v>
      </c>
      <c r="C62" s="84" t="s">
        <v>140</v>
      </c>
      <c r="D62" s="84"/>
      <c r="E62" s="85"/>
      <c r="F62" s="84"/>
      <c r="G62" s="84"/>
      <c r="H62" s="86"/>
      <c r="I62" s="86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32">
        <f t="shared" si="7"/>
        <v>0</v>
      </c>
      <c r="W62" s="20" t="e">
        <f t="shared" si="6"/>
        <v>#DIV/0!</v>
      </c>
      <c r="X62" s="86"/>
      <c r="Y62" s="87"/>
    </row>
    <row r="63" spans="1:25" ht="63.75">
      <c r="A63" s="3" t="s">
        <v>18</v>
      </c>
      <c r="B63" s="4" t="s">
        <v>30</v>
      </c>
      <c r="C63" s="3" t="s">
        <v>94</v>
      </c>
      <c r="D63" s="3"/>
      <c r="E63" s="5"/>
      <c r="F63" s="3"/>
      <c r="G63" s="3"/>
      <c r="H63" s="6">
        <v>0</v>
      </c>
      <c r="I63" s="6">
        <v>0</v>
      </c>
      <c r="J63" s="32"/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300</v>
      </c>
      <c r="R63" s="32">
        <v>600</v>
      </c>
      <c r="S63" s="32">
        <v>0</v>
      </c>
      <c r="T63" s="32">
        <v>300</v>
      </c>
      <c r="U63" s="32">
        <v>300</v>
      </c>
      <c r="V63" s="32">
        <f t="shared" si="7"/>
        <v>600</v>
      </c>
      <c r="W63" s="20" t="e">
        <f t="shared" si="6"/>
        <v>#DIV/0!</v>
      </c>
      <c r="X63" s="6">
        <v>-300</v>
      </c>
      <c r="Y63" s="7"/>
    </row>
    <row r="64" spans="1:25" ht="38.25">
      <c r="A64" s="3"/>
      <c r="B64" s="4" t="s">
        <v>41</v>
      </c>
      <c r="C64" s="3" t="s">
        <v>95</v>
      </c>
      <c r="D64" s="3"/>
      <c r="E64" s="5"/>
      <c r="F64" s="3"/>
      <c r="G64" s="3"/>
      <c r="H64" s="6"/>
      <c r="I64" s="6"/>
      <c r="J64" s="32">
        <v>20000</v>
      </c>
      <c r="K64" s="32"/>
      <c r="L64" s="32"/>
      <c r="M64" s="32"/>
      <c r="N64" s="32"/>
      <c r="O64" s="32"/>
      <c r="P64" s="32"/>
      <c r="Q64" s="32"/>
      <c r="R64" s="32">
        <v>6000</v>
      </c>
      <c r="S64" s="32"/>
      <c r="T64" s="32"/>
      <c r="U64" s="32"/>
      <c r="V64" s="32">
        <f t="shared" si="7"/>
        <v>-14000</v>
      </c>
      <c r="W64" s="33">
        <f t="shared" si="6"/>
        <v>0.3</v>
      </c>
      <c r="X64" s="6"/>
      <c r="Y64" s="7"/>
    </row>
    <row r="65" spans="1:25" ht="27" customHeight="1">
      <c r="A65" s="3"/>
      <c r="B65" s="4" t="s">
        <v>163</v>
      </c>
      <c r="C65" s="3" t="s">
        <v>162</v>
      </c>
      <c r="D65" s="3"/>
      <c r="E65" s="5"/>
      <c r="F65" s="3"/>
      <c r="G65" s="3"/>
      <c r="H65" s="6"/>
      <c r="I65" s="6"/>
      <c r="J65" s="32"/>
      <c r="K65" s="32"/>
      <c r="L65" s="32"/>
      <c r="M65" s="32"/>
      <c r="N65" s="32"/>
      <c r="O65" s="32"/>
      <c r="P65" s="32"/>
      <c r="Q65" s="32"/>
      <c r="R65" s="32">
        <v>5000</v>
      </c>
      <c r="S65" s="32"/>
      <c r="T65" s="32"/>
      <c r="U65" s="32"/>
      <c r="V65" s="32">
        <f t="shared" si="7"/>
        <v>5000</v>
      </c>
      <c r="W65" s="33" t="e">
        <f>R65/J65</f>
        <v>#DIV/0!</v>
      </c>
      <c r="X65" s="6"/>
      <c r="Y65" s="7"/>
    </row>
    <row r="66" spans="1:25" ht="63.75">
      <c r="A66" s="3" t="s">
        <v>19</v>
      </c>
      <c r="B66" s="4" t="s">
        <v>35</v>
      </c>
      <c r="C66" s="3" t="s">
        <v>96</v>
      </c>
      <c r="D66" s="3"/>
      <c r="E66" s="5"/>
      <c r="F66" s="3"/>
      <c r="G66" s="3"/>
      <c r="H66" s="6">
        <v>15000</v>
      </c>
      <c r="I66" s="6">
        <v>0</v>
      </c>
      <c r="J66" s="32">
        <v>145000</v>
      </c>
      <c r="K66" s="32">
        <v>3000</v>
      </c>
      <c r="L66" s="32">
        <v>3000</v>
      </c>
      <c r="M66" s="32">
        <v>3000</v>
      </c>
      <c r="N66" s="32">
        <v>3000</v>
      </c>
      <c r="O66" s="32">
        <v>6000</v>
      </c>
      <c r="P66" s="32">
        <v>0</v>
      </c>
      <c r="Q66" s="32">
        <v>0</v>
      </c>
      <c r="R66" s="32">
        <v>500</v>
      </c>
      <c r="S66" s="32">
        <v>0</v>
      </c>
      <c r="T66" s="32">
        <v>0</v>
      </c>
      <c r="U66" s="32">
        <v>0</v>
      </c>
      <c r="V66" s="32">
        <f t="shared" si="7"/>
        <v>-144500</v>
      </c>
      <c r="W66" s="33">
        <f t="shared" si="6"/>
        <v>0.0034482758620689655</v>
      </c>
      <c r="X66" s="6">
        <v>3000</v>
      </c>
      <c r="Y66" s="7">
        <v>0</v>
      </c>
    </row>
    <row r="67" spans="1:25" ht="76.5">
      <c r="A67" s="3"/>
      <c r="B67" s="4" t="s">
        <v>203</v>
      </c>
      <c r="C67" s="3" t="s">
        <v>200</v>
      </c>
      <c r="D67" s="3"/>
      <c r="E67" s="5"/>
      <c r="F67" s="3"/>
      <c r="G67" s="3"/>
      <c r="H67" s="6"/>
      <c r="I67" s="6"/>
      <c r="J67" s="32"/>
      <c r="K67" s="32"/>
      <c r="L67" s="32"/>
      <c r="M67" s="32"/>
      <c r="N67" s="32"/>
      <c r="O67" s="32"/>
      <c r="P67" s="32"/>
      <c r="Q67" s="32"/>
      <c r="R67" s="32">
        <v>30000</v>
      </c>
      <c r="S67" s="32"/>
      <c r="T67" s="32"/>
      <c r="U67" s="32"/>
      <c r="V67" s="32">
        <f>R67-J67</f>
        <v>30000</v>
      </c>
      <c r="W67" s="33" t="e">
        <f>R67/J67</f>
        <v>#DIV/0!</v>
      </c>
      <c r="X67" s="6"/>
      <c r="Y67" s="7"/>
    </row>
    <row r="68" spans="1:25" ht="56.25" customHeight="1">
      <c r="A68" s="3"/>
      <c r="B68" s="101" t="s">
        <v>197</v>
      </c>
      <c r="C68" s="3" t="s">
        <v>196</v>
      </c>
      <c r="D68" s="84"/>
      <c r="E68" s="85"/>
      <c r="F68" s="84"/>
      <c r="G68" s="84"/>
      <c r="H68" s="86"/>
      <c r="I68" s="86"/>
      <c r="J68" s="83">
        <v>107000</v>
      </c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32">
        <f>R68-J68</f>
        <v>-107000</v>
      </c>
      <c r="W68" s="33">
        <f>R68/J68</f>
        <v>0</v>
      </c>
      <c r="X68" s="6"/>
      <c r="Y68" s="7"/>
    </row>
    <row r="69" spans="1:25" s="54" customFormat="1" ht="51">
      <c r="A69" s="46" t="s">
        <v>20</v>
      </c>
      <c r="B69" s="47" t="s">
        <v>39</v>
      </c>
      <c r="C69" s="46" t="s">
        <v>97</v>
      </c>
      <c r="D69" s="46"/>
      <c r="E69" s="48"/>
      <c r="F69" s="46"/>
      <c r="G69" s="46"/>
      <c r="H69" s="49">
        <v>326000</v>
      </c>
      <c r="I69" s="49">
        <v>0</v>
      </c>
      <c r="J69" s="50">
        <f>SUM(J70:J75)</f>
        <v>964000</v>
      </c>
      <c r="K69" s="50">
        <v>82000</v>
      </c>
      <c r="L69" s="50">
        <v>82000</v>
      </c>
      <c r="M69" s="50">
        <v>82000</v>
      </c>
      <c r="N69" s="50">
        <v>79000</v>
      </c>
      <c r="O69" s="50">
        <v>83000</v>
      </c>
      <c r="P69" s="50">
        <v>0</v>
      </c>
      <c r="Q69" s="50">
        <v>111567.25</v>
      </c>
      <c r="R69" s="50">
        <f>SUM(R70:R75)</f>
        <v>282274.68000000005</v>
      </c>
      <c r="S69" s="50">
        <v>0</v>
      </c>
      <c r="T69" s="50">
        <v>111567.25</v>
      </c>
      <c r="U69" s="50">
        <v>111567.25</v>
      </c>
      <c r="V69" s="50">
        <f aca="true" t="shared" si="8" ref="V69:V82">R69-J69</f>
        <v>-681725.32</v>
      </c>
      <c r="W69" s="55">
        <f aca="true" t="shared" si="9" ref="W69:W77">R69/J69</f>
        <v>0.29281605809128636</v>
      </c>
      <c r="X69" s="49">
        <v>-29567.25</v>
      </c>
      <c r="Y69" s="53">
        <v>1.3606</v>
      </c>
    </row>
    <row r="70" spans="1:25" s="88" customFormat="1" ht="51">
      <c r="A70" s="84"/>
      <c r="B70" s="43" t="s">
        <v>39</v>
      </c>
      <c r="C70" s="3" t="s">
        <v>188</v>
      </c>
      <c r="D70" s="84"/>
      <c r="E70" s="85"/>
      <c r="F70" s="84"/>
      <c r="G70" s="84"/>
      <c r="H70" s="86"/>
      <c r="I70" s="86"/>
      <c r="J70" s="83">
        <v>40000</v>
      </c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25">
        <f>R70-J70</f>
        <v>-40000</v>
      </c>
      <c r="W70" s="30">
        <f>R70/J70</f>
        <v>0</v>
      </c>
      <c r="X70" s="86"/>
      <c r="Y70" s="87"/>
    </row>
    <row r="71" spans="1:25" s="18" customFormat="1" ht="51">
      <c r="A71" s="35"/>
      <c r="B71" s="43" t="s">
        <v>39</v>
      </c>
      <c r="C71" s="44" t="s">
        <v>98</v>
      </c>
      <c r="D71" s="35"/>
      <c r="E71" s="38"/>
      <c r="F71" s="35"/>
      <c r="G71" s="35"/>
      <c r="H71" s="6"/>
      <c r="I71" s="6"/>
      <c r="J71" s="25">
        <v>40000</v>
      </c>
      <c r="K71" s="25"/>
      <c r="L71" s="25"/>
      <c r="M71" s="25"/>
      <c r="N71" s="25"/>
      <c r="O71" s="25"/>
      <c r="P71" s="25"/>
      <c r="Q71" s="25"/>
      <c r="R71" s="25">
        <v>4296.14</v>
      </c>
      <c r="S71" s="25"/>
      <c r="T71" s="25"/>
      <c r="U71" s="25"/>
      <c r="V71" s="25">
        <f t="shared" si="8"/>
        <v>-35703.86</v>
      </c>
      <c r="W71" s="30">
        <f t="shared" si="9"/>
        <v>0.10740350000000001</v>
      </c>
      <c r="X71" s="6"/>
      <c r="Y71" s="7"/>
    </row>
    <row r="72" spans="1:25" s="18" customFormat="1" ht="51">
      <c r="A72" s="35"/>
      <c r="B72" s="43" t="s">
        <v>39</v>
      </c>
      <c r="C72" s="44" t="s">
        <v>100</v>
      </c>
      <c r="D72" s="35"/>
      <c r="E72" s="38"/>
      <c r="F72" s="35"/>
      <c r="G72" s="35"/>
      <c r="H72" s="6"/>
      <c r="I72" s="6"/>
      <c r="J72" s="25">
        <v>358000</v>
      </c>
      <c r="K72" s="25"/>
      <c r="L72" s="25"/>
      <c r="M72" s="25"/>
      <c r="N72" s="25"/>
      <c r="O72" s="25"/>
      <c r="P72" s="25"/>
      <c r="Q72" s="25"/>
      <c r="R72" s="25">
        <v>240978.54</v>
      </c>
      <c r="S72" s="25"/>
      <c r="T72" s="25"/>
      <c r="U72" s="25"/>
      <c r="V72" s="25">
        <f t="shared" si="8"/>
        <v>-117021.45999999999</v>
      </c>
      <c r="W72" s="30">
        <f t="shared" si="9"/>
        <v>0.6731244134078213</v>
      </c>
      <c r="X72" s="6"/>
      <c r="Y72" s="7"/>
    </row>
    <row r="73" spans="1:25" s="18" customFormat="1" ht="51">
      <c r="A73" s="35"/>
      <c r="B73" s="43" t="s">
        <v>39</v>
      </c>
      <c r="C73" s="44" t="s">
        <v>99</v>
      </c>
      <c r="D73" s="35"/>
      <c r="E73" s="38"/>
      <c r="F73" s="35"/>
      <c r="G73" s="35"/>
      <c r="H73" s="6"/>
      <c r="I73" s="6"/>
      <c r="J73" s="25">
        <v>18000</v>
      </c>
      <c r="K73" s="25"/>
      <c r="L73" s="25"/>
      <c r="M73" s="25"/>
      <c r="N73" s="25"/>
      <c r="O73" s="25"/>
      <c r="P73" s="25"/>
      <c r="Q73" s="25"/>
      <c r="R73" s="25">
        <v>12500</v>
      </c>
      <c r="S73" s="25"/>
      <c r="T73" s="25"/>
      <c r="U73" s="25"/>
      <c r="V73" s="25">
        <f>R73-J73</f>
        <v>-5500</v>
      </c>
      <c r="W73" s="30">
        <f>R73/J73</f>
        <v>0.6944444444444444</v>
      </c>
      <c r="X73" s="6"/>
      <c r="Y73" s="7"/>
    </row>
    <row r="74" spans="1:25" s="18" customFormat="1" ht="51">
      <c r="A74" s="35"/>
      <c r="B74" s="43" t="s">
        <v>39</v>
      </c>
      <c r="C74" s="3" t="s">
        <v>185</v>
      </c>
      <c r="D74" s="35"/>
      <c r="E74" s="38"/>
      <c r="F74" s="35"/>
      <c r="G74" s="35"/>
      <c r="H74" s="6"/>
      <c r="I74" s="6"/>
      <c r="J74" s="25"/>
      <c r="K74" s="25"/>
      <c r="L74" s="25"/>
      <c r="M74" s="25"/>
      <c r="N74" s="25"/>
      <c r="O74" s="25"/>
      <c r="P74" s="25"/>
      <c r="Q74" s="25"/>
      <c r="R74" s="25">
        <v>2500</v>
      </c>
      <c r="S74" s="25"/>
      <c r="T74" s="25"/>
      <c r="U74" s="25"/>
      <c r="V74" s="25">
        <f t="shared" si="8"/>
        <v>2500</v>
      </c>
      <c r="W74" s="30" t="e">
        <f t="shared" si="9"/>
        <v>#DIV/0!</v>
      </c>
      <c r="X74" s="6"/>
      <c r="Y74" s="7"/>
    </row>
    <row r="75" spans="1:25" s="18" customFormat="1" ht="51">
      <c r="A75" s="35"/>
      <c r="B75" s="43" t="s">
        <v>39</v>
      </c>
      <c r="C75" s="3" t="s">
        <v>189</v>
      </c>
      <c r="D75" s="35"/>
      <c r="E75" s="38"/>
      <c r="F75" s="35"/>
      <c r="G75" s="35"/>
      <c r="H75" s="6"/>
      <c r="I75" s="6"/>
      <c r="J75" s="25">
        <v>508000</v>
      </c>
      <c r="K75" s="25"/>
      <c r="L75" s="25"/>
      <c r="M75" s="25"/>
      <c r="N75" s="25"/>
      <c r="O75" s="25"/>
      <c r="P75" s="25"/>
      <c r="Q75" s="25"/>
      <c r="R75" s="25">
        <v>22000</v>
      </c>
      <c r="S75" s="25"/>
      <c r="T75" s="25"/>
      <c r="U75" s="25"/>
      <c r="V75" s="25">
        <f t="shared" si="8"/>
        <v>-486000</v>
      </c>
      <c r="W75" s="30">
        <f t="shared" si="9"/>
        <v>0.04330708661417323</v>
      </c>
      <c r="X75" s="6"/>
      <c r="Y75" s="7"/>
    </row>
    <row r="76" spans="1:25" s="18" customFormat="1" ht="12.75">
      <c r="A76" s="35"/>
      <c r="B76" s="39" t="s">
        <v>102</v>
      </c>
      <c r="C76" s="35" t="s">
        <v>101</v>
      </c>
      <c r="D76" s="35"/>
      <c r="E76" s="38"/>
      <c r="F76" s="35"/>
      <c r="G76" s="35"/>
      <c r="H76" s="6"/>
      <c r="I76" s="6"/>
      <c r="J76" s="50">
        <f>SUM(J77)</f>
        <v>0</v>
      </c>
      <c r="K76" s="19"/>
      <c r="L76" s="19"/>
      <c r="M76" s="19"/>
      <c r="N76" s="19"/>
      <c r="O76" s="19"/>
      <c r="P76" s="19"/>
      <c r="Q76" s="19"/>
      <c r="R76" s="50">
        <f>SUM(R77)</f>
        <v>0</v>
      </c>
      <c r="S76" s="19"/>
      <c r="T76" s="19"/>
      <c r="U76" s="19"/>
      <c r="V76" s="19">
        <f t="shared" si="8"/>
        <v>0</v>
      </c>
      <c r="W76" s="30" t="e">
        <f t="shared" si="9"/>
        <v>#DIV/0!</v>
      </c>
      <c r="X76" s="6"/>
      <c r="Y76" s="7"/>
    </row>
    <row r="77" spans="1:25" ht="25.5">
      <c r="A77" s="3"/>
      <c r="B77" s="4" t="s">
        <v>38</v>
      </c>
      <c r="C77" s="3" t="s">
        <v>141</v>
      </c>
      <c r="D77" s="3"/>
      <c r="E77" s="5"/>
      <c r="F77" s="3"/>
      <c r="G77" s="3"/>
      <c r="H77" s="6"/>
      <c r="I77" s="6"/>
      <c r="J77" s="32"/>
      <c r="K77" s="32"/>
      <c r="L77" s="32"/>
      <c r="M77" s="32"/>
      <c r="N77" s="32"/>
      <c r="O77" s="32"/>
      <c r="P77" s="32"/>
      <c r="Q77" s="32"/>
      <c r="R77" s="83"/>
      <c r="S77" s="32"/>
      <c r="T77" s="32"/>
      <c r="U77" s="32"/>
      <c r="V77" s="32">
        <f t="shared" si="8"/>
        <v>0</v>
      </c>
      <c r="W77" s="30" t="e">
        <f t="shared" si="9"/>
        <v>#DIV/0!</v>
      </c>
      <c r="X77" s="6"/>
      <c r="Y77" s="7"/>
    </row>
    <row r="78" spans="1:25" s="18" customFormat="1" ht="12.75">
      <c r="A78" s="35"/>
      <c r="B78" s="39" t="s">
        <v>105</v>
      </c>
      <c r="C78" s="35" t="s">
        <v>104</v>
      </c>
      <c r="D78" s="35"/>
      <c r="E78" s="38"/>
      <c r="F78" s="35"/>
      <c r="G78" s="35"/>
      <c r="H78" s="6"/>
      <c r="I78" s="6"/>
      <c r="J78" s="19">
        <f>SUM(J79+J99+J101)</f>
        <v>602110898.64</v>
      </c>
      <c r="K78" s="19"/>
      <c r="L78" s="19"/>
      <c r="M78" s="19"/>
      <c r="N78" s="19"/>
      <c r="O78" s="19"/>
      <c r="P78" s="19"/>
      <c r="Q78" s="19"/>
      <c r="R78" s="19">
        <f>SUM(R79+R99+R101)</f>
        <v>146673171.23000002</v>
      </c>
      <c r="S78" s="19"/>
      <c r="T78" s="19"/>
      <c r="U78" s="19"/>
      <c r="V78" s="19">
        <f t="shared" si="8"/>
        <v>-455437727.40999997</v>
      </c>
      <c r="W78" s="20">
        <f aca="true" t="shared" si="10" ref="W78:W103">R78/J78</f>
        <v>0.24359826663376077</v>
      </c>
      <c r="X78" s="6"/>
      <c r="Y78" s="7"/>
    </row>
    <row r="79" spans="1:25" s="18" customFormat="1" ht="38.25">
      <c r="A79" s="35"/>
      <c r="B79" s="39" t="s">
        <v>107</v>
      </c>
      <c r="C79" s="35" t="s">
        <v>106</v>
      </c>
      <c r="D79" s="35"/>
      <c r="E79" s="38"/>
      <c r="F79" s="35"/>
      <c r="G79" s="35"/>
      <c r="H79" s="6"/>
      <c r="I79" s="6"/>
      <c r="J79" s="19">
        <f>SUM(J80+J82+J86+J94)</f>
        <v>611080800</v>
      </c>
      <c r="K79" s="19"/>
      <c r="L79" s="19"/>
      <c r="M79" s="19"/>
      <c r="N79" s="19"/>
      <c r="O79" s="19"/>
      <c r="P79" s="19"/>
      <c r="Q79" s="19"/>
      <c r="R79" s="19">
        <f>SUM(R80+R82+R86+R94)</f>
        <v>155665722.59</v>
      </c>
      <c r="S79" s="19"/>
      <c r="T79" s="19"/>
      <c r="U79" s="19"/>
      <c r="V79" s="19">
        <f t="shared" si="8"/>
        <v>-455415077.40999997</v>
      </c>
      <c r="W79" s="20">
        <f t="shared" si="10"/>
        <v>0.2547383628973452</v>
      </c>
      <c r="X79" s="6"/>
      <c r="Y79" s="7"/>
    </row>
    <row r="80" spans="1:25" s="18" customFormat="1" ht="25.5">
      <c r="A80" s="35"/>
      <c r="B80" s="39" t="s">
        <v>108</v>
      </c>
      <c r="C80" s="35" t="s">
        <v>171</v>
      </c>
      <c r="D80" s="35"/>
      <c r="E80" s="38"/>
      <c r="F80" s="35"/>
      <c r="G80" s="35"/>
      <c r="H80" s="6"/>
      <c r="I80" s="6"/>
      <c r="J80" s="19">
        <f>SUM(J81)</f>
        <v>112556000</v>
      </c>
      <c r="K80" s="19"/>
      <c r="L80" s="19"/>
      <c r="M80" s="19"/>
      <c r="N80" s="19"/>
      <c r="O80" s="19"/>
      <c r="P80" s="19"/>
      <c r="Q80" s="19"/>
      <c r="R80" s="19">
        <f>SUM(R81)</f>
        <v>28140000</v>
      </c>
      <c r="S80" s="19"/>
      <c r="T80" s="19"/>
      <c r="U80" s="19"/>
      <c r="V80" s="19">
        <f t="shared" si="8"/>
        <v>-84416000</v>
      </c>
      <c r="W80" s="20">
        <f t="shared" si="10"/>
        <v>0.25000888446639896</v>
      </c>
      <c r="X80" s="6"/>
      <c r="Y80" s="7"/>
    </row>
    <row r="81" spans="1:25" ht="38.25">
      <c r="A81" s="3" t="s">
        <v>21</v>
      </c>
      <c r="B81" s="4" t="s">
        <v>40</v>
      </c>
      <c r="C81" s="3" t="s">
        <v>170</v>
      </c>
      <c r="D81" s="3"/>
      <c r="E81" s="5"/>
      <c r="F81" s="3"/>
      <c r="G81" s="3"/>
      <c r="H81" s="6">
        <v>0</v>
      </c>
      <c r="I81" s="6">
        <v>0</v>
      </c>
      <c r="J81" s="25">
        <v>112556000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2415000</v>
      </c>
      <c r="Q81" s="25">
        <v>20859000</v>
      </c>
      <c r="R81" s="25">
        <v>28140000</v>
      </c>
      <c r="S81" s="25">
        <v>2415000</v>
      </c>
      <c r="T81" s="25">
        <v>20859000</v>
      </c>
      <c r="U81" s="25">
        <v>18444000</v>
      </c>
      <c r="V81" s="25">
        <f t="shared" si="8"/>
        <v>-84416000</v>
      </c>
      <c r="W81" s="30">
        <f t="shared" si="10"/>
        <v>0.25000888446639896</v>
      </c>
      <c r="X81" s="6">
        <v>-18444000</v>
      </c>
      <c r="Y81" s="7"/>
    </row>
    <row r="82" spans="1:25" s="18" customFormat="1" ht="38.25">
      <c r="A82" s="35"/>
      <c r="B82" s="39" t="s">
        <v>109</v>
      </c>
      <c r="C82" s="35" t="s">
        <v>169</v>
      </c>
      <c r="D82" s="35"/>
      <c r="E82" s="38"/>
      <c r="F82" s="35"/>
      <c r="G82" s="35"/>
      <c r="H82" s="6"/>
      <c r="I82" s="6"/>
      <c r="J82" s="19">
        <f>SUM(J83:J83)</f>
        <v>215246700</v>
      </c>
      <c r="K82" s="19"/>
      <c r="L82" s="19"/>
      <c r="M82" s="19"/>
      <c r="N82" s="19"/>
      <c r="O82" s="19"/>
      <c r="P82" s="19"/>
      <c r="Q82" s="19"/>
      <c r="R82" s="19">
        <f>SUM(R83:R83)</f>
        <v>48117000</v>
      </c>
      <c r="S82" s="19"/>
      <c r="T82" s="19"/>
      <c r="U82" s="19"/>
      <c r="V82" s="19">
        <f t="shared" si="8"/>
        <v>-167129700</v>
      </c>
      <c r="W82" s="20">
        <f t="shared" si="10"/>
        <v>0.2235434968340978</v>
      </c>
      <c r="X82" s="6"/>
      <c r="Y82" s="7"/>
    </row>
    <row r="83" spans="1:25" s="54" customFormat="1" ht="12.75">
      <c r="A83" s="46" t="s">
        <v>22</v>
      </c>
      <c r="B83" s="91" t="s">
        <v>110</v>
      </c>
      <c r="C83" s="46" t="s">
        <v>168</v>
      </c>
      <c r="D83" s="46"/>
      <c r="E83" s="48"/>
      <c r="F83" s="46"/>
      <c r="G83" s="46"/>
      <c r="H83" s="49">
        <v>0</v>
      </c>
      <c r="I83" s="49">
        <v>0</v>
      </c>
      <c r="J83" s="50">
        <f>SUM(J84+J85)</f>
        <v>215246700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852216</v>
      </c>
      <c r="R83" s="50">
        <f>SUM(R84+R85)</f>
        <v>48117000</v>
      </c>
      <c r="S83" s="50">
        <v>0</v>
      </c>
      <c r="T83" s="50">
        <v>852216</v>
      </c>
      <c r="U83" s="50">
        <v>852216</v>
      </c>
      <c r="V83" s="50">
        <f aca="true" t="shared" si="11" ref="V83:V93">R83-J83</f>
        <v>-167129700</v>
      </c>
      <c r="W83" s="55">
        <f t="shared" si="10"/>
        <v>0.2235434968340978</v>
      </c>
      <c r="X83" s="49">
        <v>-852216</v>
      </c>
      <c r="Y83" s="53"/>
    </row>
    <row r="84" spans="1:25" s="54" customFormat="1" ht="25.5">
      <c r="A84" s="46"/>
      <c r="B84" s="43" t="s">
        <v>37</v>
      </c>
      <c r="C84" s="3" t="s">
        <v>167</v>
      </c>
      <c r="D84" s="46"/>
      <c r="E84" s="48"/>
      <c r="F84" s="46"/>
      <c r="G84" s="46"/>
      <c r="H84" s="49"/>
      <c r="I84" s="49"/>
      <c r="J84" s="25">
        <v>192932600</v>
      </c>
      <c r="K84" s="25"/>
      <c r="L84" s="25"/>
      <c r="M84" s="25"/>
      <c r="N84" s="25"/>
      <c r="O84" s="25"/>
      <c r="P84" s="25"/>
      <c r="Q84" s="25"/>
      <c r="R84" s="25">
        <v>48117000</v>
      </c>
      <c r="S84" s="25"/>
      <c r="T84" s="25"/>
      <c r="U84" s="25"/>
      <c r="V84" s="25">
        <f t="shared" si="11"/>
        <v>-144815600</v>
      </c>
      <c r="W84" s="30">
        <f t="shared" si="10"/>
        <v>0.24939797628809232</v>
      </c>
      <c r="X84" s="49"/>
      <c r="Y84" s="53"/>
    </row>
    <row r="85" spans="1:25" s="54" customFormat="1" ht="25.5">
      <c r="A85" s="46"/>
      <c r="B85" s="43" t="s">
        <v>37</v>
      </c>
      <c r="C85" s="3" t="s">
        <v>172</v>
      </c>
      <c r="D85" s="46"/>
      <c r="E85" s="48"/>
      <c r="F85" s="46"/>
      <c r="G85" s="46"/>
      <c r="H85" s="49"/>
      <c r="I85" s="49"/>
      <c r="J85" s="25">
        <v>22314100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>
        <f t="shared" si="11"/>
        <v>-22314100</v>
      </c>
      <c r="W85" s="30">
        <f t="shared" si="10"/>
        <v>0</v>
      </c>
      <c r="X85" s="49"/>
      <c r="Y85" s="53"/>
    </row>
    <row r="86" spans="1:25" s="18" customFormat="1" ht="25.5">
      <c r="A86" s="35"/>
      <c r="B86" s="39" t="s">
        <v>111</v>
      </c>
      <c r="C86" s="35" t="s">
        <v>173</v>
      </c>
      <c r="D86" s="35"/>
      <c r="E86" s="38"/>
      <c r="F86" s="35"/>
      <c r="G86" s="35"/>
      <c r="H86" s="6"/>
      <c r="I86" s="6"/>
      <c r="J86" s="19">
        <f>SUM(J87:J93)</f>
        <v>280677500</v>
      </c>
      <c r="K86" s="19"/>
      <c r="L86" s="19"/>
      <c r="M86" s="19"/>
      <c r="N86" s="19"/>
      <c r="O86" s="19"/>
      <c r="P86" s="19"/>
      <c r="Q86" s="19"/>
      <c r="R86" s="19">
        <f>SUM(R87:R93)</f>
        <v>78684722.59</v>
      </c>
      <c r="S86" s="19"/>
      <c r="T86" s="19"/>
      <c r="U86" s="19"/>
      <c r="V86" s="19">
        <f t="shared" si="11"/>
        <v>-201992777.41</v>
      </c>
      <c r="W86" s="20">
        <f t="shared" si="10"/>
        <v>0.28033854722947155</v>
      </c>
      <c r="X86" s="6"/>
      <c r="Y86" s="7"/>
    </row>
    <row r="87" spans="1:25" s="54" customFormat="1" ht="38.25">
      <c r="A87" s="46"/>
      <c r="B87" s="4" t="s">
        <v>177</v>
      </c>
      <c r="C87" s="3" t="s">
        <v>178</v>
      </c>
      <c r="D87" s="3"/>
      <c r="E87" s="5"/>
      <c r="F87" s="3"/>
      <c r="G87" s="3"/>
      <c r="H87" s="6"/>
      <c r="I87" s="6"/>
      <c r="J87" s="25">
        <v>7224000</v>
      </c>
      <c r="K87" s="25"/>
      <c r="L87" s="25"/>
      <c r="M87" s="25"/>
      <c r="N87" s="25"/>
      <c r="O87" s="25"/>
      <c r="P87" s="25"/>
      <c r="Q87" s="25"/>
      <c r="R87" s="25">
        <v>2635700</v>
      </c>
      <c r="S87" s="25"/>
      <c r="T87" s="25"/>
      <c r="U87" s="25"/>
      <c r="V87" s="25">
        <f t="shared" si="11"/>
        <v>-4588300</v>
      </c>
      <c r="W87" s="30">
        <f t="shared" si="10"/>
        <v>0.3648532668881506</v>
      </c>
      <c r="X87" s="49"/>
      <c r="Y87" s="53"/>
    </row>
    <row r="88" spans="1:25" ht="51">
      <c r="A88" s="3"/>
      <c r="B88" s="4" t="s">
        <v>25</v>
      </c>
      <c r="C88" s="3" t="s">
        <v>174</v>
      </c>
      <c r="D88" s="3"/>
      <c r="E88" s="5"/>
      <c r="F88" s="3"/>
      <c r="G88" s="3"/>
      <c r="H88" s="6"/>
      <c r="I88" s="6"/>
      <c r="J88" s="25">
        <v>785100</v>
      </c>
      <c r="K88" s="25"/>
      <c r="L88" s="25"/>
      <c r="M88" s="25"/>
      <c r="N88" s="25"/>
      <c r="O88" s="25"/>
      <c r="P88" s="25"/>
      <c r="Q88" s="25"/>
      <c r="R88" s="25">
        <v>196400</v>
      </c>
      <c r="S88" s="25"/>
      <c r="T88" s="25"/>
      <c r="U88" s="25"/>
      <c r="V88" s="25">
        <f t="shared" si="11"/>
        <v>-588700</v>
      </c>
      <c r="W88" s="30">
        <f t="shared" si="10"/>
        <v>0.250159215386575</v>
      </c>
      <c r="X88" s="6"/>
      <c r="Y88" s="7"/>
    </row>
    <row r="89" spans="1:25" ht="63.75">
      <c r="A89" s="3"/>
      <c r="B89" s="4" t="s">
        <v>202</v>
      </c>
      <c r="C89" s="3" t="s">
        <v>198</v>
      </c>
      <c r="D89" s="3"/>
      <c r="E89" s="5"/>
      <c r="F89" s="3"/>
      <c r="G89" s="3"/>
      <c r="H89" s="6"/>
      <c r="I89" s="6"/>
      <c r="J89" s="25">
        <v>33300</v>
      </c>
      <c r="K89" s="25"/>
      <c r="L89" s="25"/>
      <c r="M89" s="25"/>
      <c r="N89" s="25"/>
      <c r="O89" s="25"/>
      <c r="P89" s="25"/>
      <c r="Q89" s="25"/>
      <c r="R89" s="25">
        <v>33300</v>
      </c>
      <c r="S89" s="25"/>
      <c r="T89" s="25"/>
      <c r="U89" s="25"/>
      <c r="V89" s="25">
        <f>R89-J89</f>
        <v>0</v>
      </c>
      <c r="W89" s="30">
        <f>R89/J89</f>
        <v>1</v>
      </c>
      <c r="X89" s="6"/>
      <c r="Y89" s="7"/>
    </row>
    <row r="90" spans="1:25" ht="51">
      <c r="A90" s="3"/>
      <c r="B90" s="4" t="s">
        <v>187</v>
      </c>
      <c r="C90" s="3" t="s">
        <v>186</v>
      </c>
      <c r="D90" s="3"/>
      <c r="E90" s="5"/>
      <c r="F90" s="3"/>
      <c r="G90" s="3"/>
      <c r="H90" s="6"/>
      <c r="I90" s="6"/>
      <c r="J90" s="25">
        <v>4500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>
        <f>R90-J90</f>
        <v>-4500</v>
      </c>
      <c r="W90" s="30">
        <f>R90/J90</f>
        <v>0</v>
      </c>
      <c r="X90" s="6"/>
      <c r="Y90" s="7"/>
    </row>
    <row r="91" spans="1:25" ht="51">
      <c r="A91" s="3"/>
      <c r="B91" s="4" t="s">
        <v>26</v>
      </c>
      <c r="C91" s="3" t="s">
        <v>175</v>
      </c>
      <c r="D91" s="3"/>
      <c r="E91" s="5"/>
      <c r="F91" s="3"/>
      <c r="G91" s="3"/>
      <c r="H91" s="6"/>
      <c r="I91" s="6"/>
      <c r="J91" s="25">
        <v>5928000</v>
      </c>
      <c r="K91" s="25"/>
      <c r="L91" s="25"/>
      <c r="M91" s="25"/>
      <c r="N91" s="25"/>
      <c r="O91" s="25"/>
      <c r="P91" s="25"/>
      <c r="Q91" s="25"/>
      <c r="R91" s="25">
        <v>2610422.59</v>
      </c>
      <c r="S91" s="25"/>
      <c r="T91" s="25"/>
      <c r="U91" s="25"/>
      <c r="V91" s="25">
        <f t="shared" si="11"/>
        <v>-3317577.41</v>
      </c>
      <c r="W91" s="30">
        <f t="shared" si="10"/>
        <v>0.4403546879217274</v>
      </c>
      <c r="X91" s="6"/>
      <c r="Y91" s="7"/>
    </row>
    <row r="92" spans="1:25" ht="38.25">
      <c r="A92" s="3"/>
      <c r="B92" s="4" t="s">
        <v>28</v>
      </c>
      <c r="C92" s="3" t="s">
        <v>176</v>
      </c>
      <c r="D92" s="3"/>
      <c r="E92" s="5"/>
      <c r="F92" s="3"/>
      <c r="G92" s="3"/>
      <c r="H92" s="6"/>
      <c r="I92" s="6"/>
      <c r="J92" s="25">
        <v>80048600</v>
      </c>
      <c r="K92" s="25"/>
      <c r="L92" s="25"/>
      <c r="M92" s="25"/>
      <c r="N92" s="25"/>
      <c r="O92" s="25"/>
      <c r="P92" s="25"/>
      <c r="Q92" s="25"/>
      <c r="R92" s="25">
        <v>27788900</v>
      </c>
      <c r="S92" s="25"/>
      <c r="T92" s="25"/>
      <c r="U92" s="25"/>
      <c r="V92" s="25">
        <f t="shared" si="11"/>
        <v>-52259700</v>
      </c>
      <c r="W92" s="30">
        <f t="shared" si="10"/>
        <v>0.34715035615863366</v>
      </c>
      <c r="X92" s="6"/>
      <c r="Y92" s="7"/>
    </row>
    <row r="93" spans="1:25" ht="25.5">
      <c r="A93" s="3"/>
      <c r="B93" s="4" t="s">
        <v>27</v>
      </c>
      <c r="C93" s="3" t="s">
        <v>179</v>
      </c>
      <c r="D93" s="3"/>
      <c r="E93" s="5"/>
      <c r="F93" s="3"/>
      <c r="G93" s="3"/>
      <c r="H93" s="6"/>
      <c r="I93" s="6"/>
      <c r="J93" s="25">
        <v>186654000</v>
      </c>
      <c r="K93" s="25"/>
      <c r="L93" s="25"/>
      <c r="M93" s="25"/>
      <c r="N93" s="25"/>
      <c r="O93" s="25"/>
      <c r="P93" s="25"/>
      <c r="Q93" s="25"/>
      <c r="R93" s="25">
        <v>45420000</v>
      </c>
      <c r="S93" s="25"/>
      <c r="T93" s="25"/>
      <c r="U93" s="25"/>
      <c r="V93" s="25">
        <f t="shared" si="11"/>
        <v>-141234000</v>
      </c>
      <c r="W93" s="30">
        <f t="shared" si="10"/>
        <v>0.24333794078883925</v>
      </c>
      <c r="X93" s="6"/>
      <c r="Y93" s="7"/>
    </row>
    <row r="94" spans="1:25" s="18" customFormat="1" ht="12.75">
      <c r="A94" s="35"/>
      <c r="B94" s="39" t="s">
        <v>112</v>
      </c>
      <c r="C94" s="35" t="s">
        <v>180</v>
      </c>
      <c r="D94" s="35"/>
      <c r="E94" s="38"/>
      <c r="F94" s="35"/>
      <c r="G94" s="35"/>
      <c r="H94" s="6"/>
      <c r="I94" s="6"/>
      <c r="J94" s="19">
        <f>SUM(J95:J96)</f>
        <v>2600600</v>
      </c>
      <c r="K94" s="19"/>
      <c r="L94" s="19"/>
      <c r="M94" s="19"/>
      <c r="N94" s="19"/>
      <c r="O94" s="19"/>
      <c r="P94" s="19"/>
      <c r="Q94" s="19"/>
      <c r="R94" s="19">
        <f>SUM(R95:R96)</f>
        <v>724000</v>
      </c>
      <c r="S94" s="19"/>
      <c r="T94" s="19"/>
      <c r="U94" s="19"/>
      <c r="V94" s="19">
        <f aca="true" t="shared" si="12" ref="V94:V100">R94-J94</f>
        <v>-1876600</v>
      </c>
      <c r="W94" s="20">
        <f t="shared" si="10"/>
        <v>0.27839729293240023</v>
      </c>
      <c r="X94" s="6"/>
      <c r="Y94" s="7"/>
    </row>
    <row r="95" spans="1:25" s="18" customFormat="1" ht="76.5">
      <c r="A95" s="35"/>
      <c r="B95" s="101" t="s">
        <v>201</v>
      </c>
      <c r="C95" s="84" t="s">
        <v>199</v>
      </c>
      <c r="D95" s="84"/>
      <c r="E95" s="85"/>
      <c r="F95" s="84"/>
      <c r="G95" s="84"/>
      <c r="H95" s="86"/>
      <c r="I95" s="86"/>
      <c r="J95" s="31">
        <v>2183000</v>
      </c>
      <c r="K95" s="83"/>
      <c r="L95" s="83"/>
      <c r="M95" s="83"/>
      <c r="N95" s="83"/>
      <c r="O95" s="83"/>
      <c r="P95" s="83"/>
      <c r="Q95" s="83"/>
      <c r="R95" s="83">
        <v>524000</v>
      </c>
      <c r="S95" s="83"/>
      <c r="T95" s="83"/>
      <c r="U95" s="83"/>
      <c r="V95" s="50">
        <f t="shared" si="12"/>
        <v>-1659000</v>
      </c>
      <c r="W95" s="55">
        <f t="shared" si="10"/>
        <v>0.24003664681630785</v>
      </c>
      <c r="X95" s="6"/>
      <c r="Y95" s="7"/>
    </row>
    <row r="96" spans="1:25" s="54" customFormat="1" ht="38.25">
      <c r="A96" s="46" t="s">
        <v>23</v>
      </c>
      <c r="B96" s="47" t="s">
        <v>36</v>
      </c>
      <c r="C96" s="46" t="s">
        <v>181</v>
      </c>
      <c r="D96" s="46"/>
      <c r="E96" s="48"/>
      <c r="F96" s="46"/>
      <c r="G96" s="46"/>
      <c r="H96" s="49">
        <v>0</v>
      </c>
      <c r="I96" s="49">
        <v>0</v>
      </c>
      <c r="J96" s="57">
        <f>SUM(J97:J97:J98)</f>
        <v>417600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2428000</v>
      </c>
      <c r="R96" s="19">
        <f>SUM(R97:R98)</f>
        <v>200000</v>
      </c>
      <c r="S96" s="50">
        <v>0</v>
      </c>
      <c r="T96" s="50">
        <v>2428000</v>
      </c>
      <c r="U96" s="50">
        <v>2428000</v>
      </c>
      <c r="V96" s="50">
        <f t="shared" si="12"/>
        <v>-217600</v>
      </c>
      <c r="W96" s="55">
        <f t="shared" si="10"/>
        <v>0.4789272030651341</v>
      </c>
      <c r="X96" s="49">
        <v>-2428000</v>
      </c>
      <c r="Y96" s="53"/>
    </row>
    <row r="97" spans="1:25" s="88" customFormat="1" ht="38.25">
      <c r="A97" s="100"/>
      <c r="B97" s="43" t="s">
        <v>36</v>
      </c>
      <c r="C97" s="3" t="s">
        <v>182</v>
      </c>
      <c r="D97" s="84"/>
      <c r="E97" s="85"/>
      <c r="F97" s="84"/>
      <c r="G97" s="84"/>
      <c r="H97" s="86"/>
      <c r="I97" s="86"/>
      <c r="J97" s="31"/>
      <c r="K97" s="83"/>
      <c r="L97" s="83"/>
      <c r="M97" s="83"/>
      <c r="N97" s="83"/>
      <c r="O97" s="83"/>
      <c r="P97" s="83"/>
      <c r="Q97" s="83"/>
      <c r="R97" s="31"/>
      <c r="S97" s="83"/>
      <c r="T97" s="83"/>
      <c r="U97" s="83"/>
      <c r="V97" s="32">
        <f>R97-J97</f>
        <v>0</v>
      </c>
      <c r="W97" s="33" t="e">
        <f>R97/J97</f>
        <v>#DIV/0!</v>
      </c>
      <c r="X97" s="86"/>
      <c r="Y97" s="87"/>
    </row>
    <row r="98" spans="1:25" s="54" customFormat="1" ht="38.25">
      <c r="A98" s="63"/>
      <c r="B98" s="43" t="s">
        <v>36</v>
      </c>
      <c r="C98" s="3" t="s">
        <v>183</v>
      </c>
      <c r="D98" s="46"/>
      <c r="E98" s="48"/>
      <c r="F98" s="46"/>
      <c r="G98" s="46"/>
      <c r="H98" s="49"/>
      <c r="I98" s="49"/>
      <c r="J98" s="31">
        <v>417600</v>
      </c>
      <c r="K98" s="32"/>
      <c r="L98" s="32"/>
      <c r="M98" s="32"/>
      <c r="N98" s="32"/>
      <c r="O98" s="32"/>
      <c r="P98" s="32"/>
      <c r="Q98" s="32"/>
      <c r="R98" s="32">
        <v>200000</v>
      </c>
      <c r="S98" s="32"/>
      <c r="T98" s="32"/>
      <c r="U98" s="32"/>
      <c r="V98" s="32">
        <f t="shared" si="12"/>
        <v>-217600</v>
      </c>
      <c r="W98" s="33">
        <f t="shared" si="10"/>
        <v>0.4789272030651341</v>
      </c>
      <c r="X98" s="49"/>
      <c r="Y98" s="53"/>
    </row>
    <row r="99" spans="1:25" s="54" customFormat="1" ht="12.75">
      <c r="A99" s="63"/>
      <c r="B99" s="39" t="s">
        <v>146</v>
      </c>
      <c r="C99" s="35" t="s">
        <v>143</v>
      </c>
      <c r="D99" s="46"/>
      <c r="E99" s="48"/>
      <c r="F99" s="46"/>
      <c r="G99" s="46"/>
      <c r="H99" s="49"/>
      <c r="I99" s="49"/>
      <c r="J99" s="24">
        <f>SUM(J100:J100)</f>
        <v>30000</v>
      </c>
      <c r="K99" s="19"/>
      <c r="L99" s="19"/>
      <c r="M99" s="19"/>
      <c r="N99" s="19"/>
      <c r="O99" s="19"/>
      <c r="P99" s="19"/>
      <c r="Q99" s="19"/>
      <c r="R99" s="24">
        <f>SUM(R100:R100)</f>
        <v>7350</v>
      </c>
      <c r="S99" s="19"/>
      <c r="T99" s="19"/>
      <c r="U99" s="19"/>
      <c r="V99" s="32">
        <f t="shared" si="12"/>
        <v>-22650</v>
      </c>
      <c r="W99" s="20">
        <f>R99/J99</f>
        <v>0.245</v>
      </c>
      <c r="X99" s="49"/>
      <c r="Y99" s="53"/>
    </row>
    <row r="100" spans="1:25" s="54" customFormat="1" ht="51">
      <c r="A100" s="63"/>
      <c r="B100" s="90" t="s">
        <v>145</v>
      </c>
      <c r="C100" s="3" t="s">
        <v>144</v>
      </c>
      <c r="D100" s="46"/>
      <c r="E100" s="48"/>
      <c r="F100" s="46"/>
      <c r="G100" s="46"/>
      <c r="H100" s="49"/>
      <c r="I100" s="49"/>
      <c r="J100" s="31">
        <v>30000</v>
      </c>
      <c r="K100" s="32"/>
      <c r="L100" s="32"/>
      <c r="M100" s="32"/>
      <c r="N100" s="32"/>
      <c r="O100" s="32"/>
      <c r="P100" s="32"/>
      <c r="Q100" s="32"/>
      <c r="R100" s="32">
        <v>7350</v>
      </c>
      <c r="S100" s="32"/>
      <c r="T100" s="32"/>
      <c r="U100" s="32"/>
      <c r="V100" s="32">
        <f t="shared" si="12"/>
        <v>-22650</v>
      </c>
      <c r="W100" s="20">
        <f>R100/J100</f>
        <v>0.245</v>
      </c>
      <c r="X100" s="49"/>
      <c r="Y100" s="53"/>
    </row>
    <row r="101" spans="1:25" s="18" customFormat="1" ht="38.25">
      <c r="A101" s="64"/>
      <c r="B101" s="39" t="s">
        <v>115</v>
      </c>
      <c r="C101" s="35" t="s">
        <v>113</v>
      </c>
      <c r="D101" s="35"/>
      <c r="E101" s="38"/>
      <c r="F101" s="35"/>
      <c r="G101" s="35"/>
      <c r="H101" s="6"/>
      <c r="I101" s="6"/>
      <c r="J101" s="19">
        <f>SUM(J102:J102)</f>
        <v>-8999901.36</v>
      </c>
      <c r="K101" s="19"/>
      <c r="L101" s="19"/>
      <c r="M101" s="19"/>
      <c r="N101" s="19"/>
      <c r="O101" s="19"/>
      <c r="P101" s="19"/>
      <c r="Q101" s="19"/>
      <c r="R101" s="19">
        <f>SUM(R102:R102)</f>
        <v>-8999901.36</v>
      </c>
      <c r="S101" s="19"/>
      <c r="T101" s="19"/>
      <c r="U101" s="19"/>
      <c r="V101" s="32"/>
      <c r="W101" s="20">
        <f t="shared" si="10"/>
        <v>1</v>
      </c>
      <c r="X101" s="6"/>
      <c r="Y101" s="7"/>
    </row>
    <row r="102" spans="1:25" s="54" customFormat="1" ht="51">
      <c r="A102" s="63"/>
      <c r="B102" s="43" t="s">
        <v>114</v>
      </c>
      <c r="C102" s="3" t="s">
        <v>184</v>
      </c>
      <c r="D102" s="65"/>
      <c r="E102" s="66"/>
      <c r="F102" s="65"/>
      <c r="G102" s="67"/>
      <c r="H102" s="68"/>
      <c r="I102" s="68"/>
      <c r="J102" s="25">
        <v>-8999901.36</v>
      </c>
      <c r="K102" s="25"/>
      <c r="L102" s="25"/>
      <c r="M102" s="25"/>
      <c r="N102" s="25"/>
      <c r="O102" s="25"/>
      <c r="P102" s="25"/>
      <c r="Q102" s="25"/>
      <c r="R102" s="25">
        <v>-8999901.36</v>
      </c>
      <c r="S102" s="25"/>
      <c r="T102" s="25"/>
      <c r="U102" s="25"/>
      <c r="V102" s="25"/>
      <c r="W102" s="30">
        <f t="shared" si="10"/>
        <v>1</v>
      </c>
      <c r="X102" s="49"/>
      <c r="Y102" s="53"/>
    </row>
    <row r="103" spans="1:25" ht="12.75">
      <c r="A103" s="107" t="s">
        <v>116</v>
      </c>
      <c r="B103" s="108"/>
      <c r="C103" s="108"/>
      <c r="D103" s="108"/>
      <c r="E103" s="108"/>
      <c r="F103" s="108"/>
      <c r="G103" s="109"/>
      <c r="H103" s="8">
        <v>69440000</v>
      </c>
      <c r="I103" s="8">
        <v>0</v>
      </c>
      <c r="J103" s="19">
        <f>SUM(J7+J78)</f>
        <v>729793898.64</v>
      </c>
      <c r="K103" s="19">
        <v>9761000</v>
      </c>
      <c r="L103" s="19">
        <v>9761000</v>
      </c>
      <c r="M103" s="19">
        <v>12860000</v>
      </c>
      <c r="N103" s="19">
        <v>16995000</v>
      </c>
      <c r="O103" s="19">
        <v>29824000</v>
      </c>
      <c r="P103" s="19">
        <v>6381000</v>
      </c>
      <c r="Q103" s="19">
        <v>46581429.77</v>
      </c>
      <c r="R103" s="19">
        <f>SUM(R7+R78)</f>
        <v>171500302.11</v>
      </c>
      <c r="S103" s="19">
        <v>6381000</v>
      </c>
      <c r="T103" s="19">
        <v>46581429.77</v>
      </c>
      <c r="U103" s="19">
        <v>40200429.77</v>
      </c>
      <c r="V103" s="19">
        <f>R103-J103</f>
        <v>-558293596.53</v>
      </c>
      <c r="W103" s="20">
        <f t="shared" si="10"/>
        <v>0.23499826790768963</v>
      </c>
      <c r="X103" s="8">
        <v>-30439429.77</v>
      </c>
      <c r="Y103" s="9">
        <v>4.1185</v>
      </c>
    </row>
    <row r="104" spans="1:25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2.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</row>
    <row r="106" ht="0.75" customHeight="1"/>
    <row r="107" spans="2:23" ht="15.75">
      <c r="B107" s="13"/>
      <c r="W107" s="13"/>
    </row>
  </sheetData>
  <sheetProtection/>
  <mergeCells count="23">
    <mergeCell ref="A105:Y105"/>
    <mergeCell ref="N5:N6"/>
    <mergeCell ref="O5:O6"/>
    <mergeCell ref="P5:R5"/>
    <mergeCell ref="S5:U5"/>
    <mergeCell ref="J5:J6"/>
    <mergeCell ref="K5:K6"/>
    <mergeCell ref="X5:Y5"/>
    <mergeCell ref="D5:D6"/>
    <mergeCell ref="H5:H6"/>
    <mergeCell ref="A103:G103"/>
    <mergeCell ref="B3:W3"/>
    <mergeCell ref="A1:Y1"/>
    <mergeCell ref="A2:Y2"/>
    <mergeCell ref="V4:Y4"/>
    <mergeCell ref="V5:W5"/>
    <mergeCell ref="M5:M6"/>
    <mergeCell ref="A5:A6"/>
    <mergeCell ref="B5:B6"/>
    <mergeCell ref="C5:C6"/>
    <mergeCell ref="I5:I6"/>
    <mergeCell ref="L5:L6"/>
    <mergeCell ref="E5:G5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1</cp:lastModifiedBy>
  <cp:lastPrinted>2016-10-06T11:36:01Z</cp:lastPrinted>
  <dcterms:created xsi:type="dcterms:W3CDTF">2007-03-21T04:54:30Z</dcterms:created>
  <dcterms:modified xsi:type="dcterms:W3CDTF">2018-05-16T05:45:38Z</dcterms:modified>
  <cp:category/>
  <cp:version/>
  <cp:contentType/>
  <cp:contentStatus/>
</cp:coreProperties>
</file>